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9405" activeTab="5"/>
  </bookViews>
  <sheets>
    <sheet name="Registrations" sheetId="1" r:id="rId1"/>
    <sheet name="Concours" sheetId="2" r:id="rId2"/>
    <sheet name="Motorkhana" sheetId="5" r:id="rId3"/>
    <sheet name="Autocross" sheetId="4" r:id="rId4"/>
    <sheet name="Trial Summary" sheetId="7" r:id="rId5"/>
    <sheet name="Overall" sheetId="6" r:id="rId6"/>
  </sheets>
  <calcPr calcId="145621"/>
</workbook>
</file>

<file path=xl/calcChain.xml><?xml version="1.0" encoding="utf-8"?>
<calcChain xmlns="http://schemas.openxmlformats.org/spreadsheetml/2006/main">
  <c r="L7" i="7" l="1"/>
  <c r="L8" i="7"/>
  <c r="L9" i="7"/>
  <c r="L10" i="7"/>
  <c r="L11" i="7"/>
  <c r="L12" i="7"/>
  <c r="L13" i="7"/>
  <c r="L14" i="7"/>
  <c r="L15" i="7"/>
  <c r="L16" i="7"/>
  <c r="L17" i="7"/>
  <c r="L18" i="7"/>
  <c r="L19" i="7"/>
  <c r="L20" i="7"/>
  <c r="L21" i="7"/>
  <c r="L22" i="7"/>
  <c r="L23" i="7"/>
  <c r="L24" i="7"/>
  <c r="L25" i="7"/>
  <c r="L26" i="7"/>
  <c r="L27" i="7"/>
  <c r="L28" i="7"/>
  <c r="L29" i="7"/>
  <c r="L30" i="7"/>
  <c r="L31" i="7"/>
  <c r="L32" i="7"/>
  <c r="L33" i="7"/>
  <c r="L34" i="7"/>
  <c r="L35" i="7"/>
  <c r="L36" i="7"/>
  <c r="L37" i="7"/>
  <c r="L38" i="7"/>
  <c r="L6" i="7"/>
  <c r="D7" i="7"/>
  <c r="C7" i="7"/>
  <c r="B7" i="7"/>
  <c r="A7" i="7"/>
  <c r="D10" i="7"/>
  <c r="C10" i="7"/>
  <c r="B10" i="7"/>
  <c r="A10" i="7"/>
  <c r="D9" i="7"/>
  <c r="C9" i="7"/>
  <c r="B9" i="7"/>
  <c r="A9" i="7"/>
  <c r="D8" i="7"/>
  <c r="C8" i="7"/>
  <c r="B8" i="7"/>
  <c r="A8" i="7"/>
  <c r="D18" i="7"/>
  <c r="C18" i="7"/>
  <c r="B18" i="7"/>
  <c r="A18" i="7"/>
  <c r="D17" i="7"/>
  <c r="C17" i="7"/>
  <c r="B17" i="7"/>
  <c r="A17" i="7"/>
  <c r="D34" i="7"/>
  <c r="C34" i="7"/>
  <c r="B34" i="7"/>
  <c r="A34" i="7"/>
  <c r="D36" i="7"/>
  <c r="C36" i="7"/>
  <c r="B36" i="7"/>
  <c r="A36" i="7"/>
  <c r="D35" i="7"/>
  <c r="C35" i="7"/>
  <c r="B35" i="7"/>
  <c r="A35" i="7"/>
  <c r="D33" i="7"/>
  <c r="C33" i="7"/>
  <c r="B33" i="7"/>
  <c r="A33" i="7"/>
  <c r="D12" i="7"/>
  <c r="C12" i="7"/>
  <c r="B12" i="7"/>
  <c r="A12" i="7"/>
  <c r="D14" i="7"/>
  <c r="C14" i="7"/>
  <c r="B14" i="7"/>
  <c r="A14" i="7"/>
  <c r="D13" i="7"/>
  <c r="C13" i="7"/>
  <c r="B13" i="7"/>
  <c r="A13" i="7"/>
  <c r="D11" i="7"/>
  <c r="C11" i="7"/>
  <c r="B11" i="7"/>
  <c r="A11" i="7"/>
  <c r="D20" i="7"/>
  <c r="C20" i="7"/>
  <c r="B20" i="7"/>
  <c r="A20" i="7"/>
  <c r="D24" i="7"/>
  <c r="C24" i="7"/>
  <c r="B24" i="7"/>
  <c r="A24" i="7"/>
  <c r="D22" i="7"/>
  <c r="C22" i="7"/>
  <c r="B22" i="7"/>
  <c r="A22" i="7"/>
  <c r="D21" i="7"/>
  <c r="C21" i="7"/>
  <c r="B21" i="7"/>
  <c r="A21" i="7"/>
  <c r="D16" i="7"/>
  <c r="C16" i="7"/>
  <c r="B16" i="7"/>
  <c r="A16" i="7"/>
  <c r="D15" i="7"/>
  <c r="C15" i="7"/>
  <c r="B15" i="7"/>
  <c r="A15" i="7"/>
  <c r="D19" i="7"/>
  <c r="C19" i="7"/>
  <c r="B19" i="7"/>
  <c r="A19" i="7"/>
  <c r="D28" i="7"/>
  <c r="C28" i="7"/>
  <c r="B28" i="7"/>
  <c r="A28" i="7"/>
  <c r="D27" i="7"/>
  <c r="C27" i="7"/>
  <c r="B27" i="7"/>
  <c r="A27" i="7"/>
  <c r="D23" i="7"/>
  <c r="C23" i="7"/>
  <c r="B23" i="7"/>
  <c r="A23" i="7"/>
  <c r="D26" i="7"/>
  <c r="C26" i="7"/>
  <c r="B26" i="7"/>
  <c r="A26" i="7"/>
  <c r="D25" i="7"/>
  <c r="C25" i="7"/>
  <c r="B25" i="7"/>
  <c r="A25" i="7"/>
  <c r="D30" i="7"/>
  <c r="C30" i="7"/>
  <c r="B30" i="7"/>
  <c r="A30" i="7"/>
  <c r="D29" i="7"/>
  <c r="C29" i="7"/>
  <c r="B29" i="7"/>
  <c r="A29" i="7"/>
  <c r="D38" i="7"/>
  <c r="C38" i="7"/>
  <c r="B38" i="7"/>
  <c r="A38" i="7"/>
  <c r="D37" i="7"/>
  <c r="C37" i="7"/>
  <c r="B37" i="7"/>
  <c r="A37" i="7"/>
  <c r="D6" i="7"/>
  <c r="C6" i="7"/>
  <c r="B6" i="7"/>
  <c r="A6" i="7"/>
  <c r="D32" i="7"/>
  <c r="C32" i="7"/>
  <c r="B32" i="7"/>
  <c r="A32" i="7"/>
  <c r="D31" i="7"/>
  <c r="C31" i="7"/>
  <c r="B31" i="7"/>
  <c r="A31" i="7"/>
  <c r="D5" i="7"/>
  <c r="C5" i="7"/>
  <c r="B5" i="7"/>
  <c r="F21" i="2"/>
  <c r="D6" i="6"/>
  <c r="C6" i="6"/>
  <c r="B6" i="6"/>
  <c r="A6" i="6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D21" i="6"/>
  <c r="C21" i="6"/>
  <c r="B21" i="6"/>
  <c r="A21" i="6"/>
  <c r="I21" i="6"/>
  <c r="D22" i="6"/>
  <c r="C22" i="6"/>
  <c r="B22" i="6"/>
  <c r="A22" i="6"/>
  <c r="D24" i="6"/>
  <c r="C24" i="6"/>
  <c r="B24" i="6"/>
  <c r="A24" i="6"/>
  <c r="D34" i="6"/>
  <c r="C34" i="6"/>
  <c r="B34" i="6"/>
  <c r="A34" i="6"/>
  <c r="I34" i="6"/>
  <c r="D39" i="6"/>
  <c r="C39" i="6"/>
  <c r="B39" i="6"/>
  <c r="A39" i="6"/>
  <c r="I39" i="6" s="1"/>
  <c r="D41" i="6"/>
  <c r="C41" i="6"/>
  <c r="B41" i="6"/>
  <c r="A41" i="6"/>
  <c r="D15" i="6"/>
  <c r="C15" i="6"/>
  <c r="B15" i="6"/>
  <c r="A15" i="6"/>
  <c r="D19" i="6"/>
  <c r="C19" i="6"/>
  <c r="B19" i="6"/>
  <c r="A19" i="6"/>
  <c r="I19" i="6"/>
  <c r="D35" i="6"/>
  <c r="C35" i="6"/>
  <c r="B35" i="6"/>
  <c r="A35" i="6"/>
  <c r="I35" i="6" s="1"/>
  <c r="D36" i="6"/>
  <c r="C36" i="6"/>
  <c r="B36" i="6"/>
  <c r="A36" i="6"/>
  <c r="I36" i="6"/>
  <c r="D33" i="6"/>
  <c r="C33" i="6"/>
  <c r="B33" i="6"/>
  <c r="A33" i="6"/>
  <c r="I33" i="6" s="1"/>
  <c r="D37" i="6"/>
  <c r="C37" i="6"/>
  <c r="B37" i="6"/>
  <c r="A37" i="6"/>
  <c r="I37" i="6"/>
  <c r="D29" i="6"/>
  <c r="C29" i="6"/>
  <c r="B29" i="6"/>
  <c r="A29" i="6"/>
  <c r="A6" i="4"/>
  <c r="A7" i="4"/>
  <c r="H25" i="6" s="1"/>
  <c r="A8" i="4"/>
  <c r="A9" i="4"/>
  <c r="A10" i="4"/>
  <c r="A11" i="4"/>
  <c r="A12" i="4"/>
  <c r="A13" i="4"/>
  <c r="A14" i="4"/>
  <c r="A15" i="4"/>
  <c r="A16" i="4"/>
  <c r="A17" i="4"/>
  <c r="A18" i="4"/>
  <c r="A19" i="4"/>
  <c r="A20" i="4"/>
  <c r="A21" i="4"/>
  <c r="D38" i="6"/>
  <c r="C38" i="6"/>
  <c r="B38" i="6"/>
  <c r="A38" i="6"/>
  <c r="D40" i="6"/>
  <c r="C40" i="6"/>
  <c r="B40" i="6"/>
  <c r="A40" i="6"/>
  <c r="I40" i="6" s="1"/>
  <c r="D30" i="6"/>
  <c r="C30" i="6"/>
  <c r="B30" i="6"/>
  <c r="A30" i="6"/>
  <c r="I30" i="6" s="1"/>
  <c r="D18" i="6"/>
  <c r="C18" i="6"/>
  <c r="B18" i="6"/>
  <c r="A18" i="6"/>
  <c r="A22" i="4"/>
  <c r="D12" i="6"/>
  <c r="C12" i="6"/>
  <c r="B12" i="6"/>
  <c r="A12" i="6"/>
  <c r="D14" i="6"/>
  <c r="C14" i="6"/>
  <c r="B14" i="6"/>
  <c r="A14" i="6"/>
  <c r="A22" i="5"/>
  <c r="A23" i="5"/>
  <c r="A24" i="5"/>
  <c r="A25" i="5"/>
  <c r="A26" i="5"/>
  <c r="A27" i="5"/>
  <c r="A28" i="5"/>
  <c r="A29" i="5"/>
  <c r="D9" i="6"/>
  <c r="C9" i="6"/>
  <c r="B9" i="6"/>
  <c r="A9" i="6"/>
  <c r="I9" i="6" s="1"/>
  <c r="D20" i="6"/>
  <c r="C20" i="6"/>
  <c r="B20" i="6"/>
  <c r="A20" i="6"/>
  <c r="I20" i="6"/>
  <c r="D28" i="6"/>
  <c r="C28" i="6"/>
  <c r="B28" i="6"/>
  <c r="A28" i="6"/>
  <c r="H28" i="6" s="1"/>
  <c r="D26" i="6"/>
  <c r="C26" i="6"/>
  <c r="B26" i="6"/>
  <c r="A26" i="6"/>
  <c r="I26" i="6"/>
  <c r="D27" i="6"/>
  <c r="C27" i="6"/>
  <c r="B27" i="6"/>
  <c r="A27" i="6"/>
  <c r="D11" i="6"/>
  <c r="C11" i="6"/>
  <c r="B11" i="6"/>
  <c r="A11" i="6"/>
  <c r="I11" i="6"/>
  <c r="D13" i="6"/>
  <c r="C13" i="6"/>
  <c r="B13" i="6"/>
  <c r="A13" i="6"/>
  <c r="A23" i="4"/>
  <c r="A24" i="4"/>
  <c r="A25" i="4"/>
  <c r="A26" i="4"/>
  <c r="A27" i="4"/>
  <c r="A28" i="4"/>
  <c r="A29" i="4"/>
  <c r="A30" i="4"/>
  <c r="D16" i="6"/>
  <c r="C16" i="6"/>
  <c r="B16" i="6"/>
  <c r="A16" i="6"/>
  <c r="I16" i="6"/>
  <c r="D32" i="6"/>
  <c r="C32" i="6"/>
  <c r="B32" i="6"/>
  <c r="A32" i="6"/>
  <c r="D23" i="6"/>
  <c r="C23" i="6"/>
  <c r="B23" i="6"/>
  <c r="A23" i="6"/>
  <c r="I23" i="6" s="1"/>
  <c r="D25" i="6"/>
  <c r="C25" i="6"/>
  <c r="B25" i="6"/>
  <c r="A25" i="6"/>
  <c r="D8" i="6"/>
  <c r="C8" i="6"/>
  <c r="B8" i="6"/>
  <c r="A8" i="6"/>
  <c r="I8" i="6" s="1"/>
  <c r="D7" i="6"/>
  <c r="C7" i="6"/>
  <c r="B7" i="6"/>
  <c r="A7" i="6"/>
  <c r="I7" i="6"/>
  <c r="D31" i="6"/>
  <c r="C31" i="6"/>
  <c r="B31" i="6"/>
  <c r="A31" i="6"/>
  <c r="H31" i="6" s="1"/>
  <c r="D10" i="6"/>
  <c r="C10" i="6"/>
  <c r="B10" i="6"/>
  <c r="A10" i="6"/>
  <c r="I10" i="6"/>
  <c r="D17" i="6"/>
  <c r="C17" i="6"/>
  <c r="B17" i="6"/>
  <c r="A17" i="6"/>
  <c r="D5" i="6"/>
  <c r="C5" i="6"/>
  <c r="B5" i="6"/>
  <c r="I38" i="6"/>
  <c r="I14" i="6"/>
  <c r="I29" i="6"/>
  <c r="I27" i="6"/>
  <c r="I41" i="6"/>
  <c r="I25" i="6"/>
  <c r="I28" i="6"/>
  <c r="I17" i="6"/>
  <c r="A30" i="5"/>
  <c r="A31" i="5"/>
  <c r="A32" i="5"/>
  <c r="L21" i="5"/>
  <c r="L23" i="5"/>
  <c r="L31" i="5"/>
  <c r="L19" i="5"/>
  <c r="M19" i="5" s="1"/>
  <c r="Q19" i="5" s="1"/>
  <c r="L22" i="5"/>
  <c r="L32" i="5"/>
  <c r="L17" i="5"/>
  <c r="L16" i="5"/>
  <c r="L29" i="5"/>
  <c r="L18" i="5"/>
  <c r="L10" i="5"/>
  <c r="L24" i="5"/>
  <c r="L27" i="5"/>
  <c r="L7" i="5"/>
  <c r="L30" i="5"/>
  <c r="L26" i="5"/>
  <c r="L25" i="5"/>
  <c r="L28" i="5"/>
  <c r="L13" i="5"/>
  <c r="L20" i="5"/>
  <c r="M20" i="5" s="1"/>
  <c r="Q20" i="5" s="1"/>
  <c r="G28" i="6" s="1"/>
  <c r="L8" i="5"/>
  <c r="L11" i="5"/>
  <c r="L14" i="5"/>
  <c r="L15" i="5"/>
  <c r="L9" i="5"/>
  <c r="L12" i="5"/>
  <c r="L6" i="5"/>
  <c r="J21" i="5"/>
  <c r="M21" i="5" s="1"/>
  <c r="Q21" i="5" s="1"/>
  <c r="J23" i="5"/>
  <c r="J31" i="5"/>
  <c r="J19" i="5"/>
  <c r="J22" i="5"/>
  <c r="J32" i="5"/>
  <c r="J17" i="5"/>
  <c r="J16" i="5"/>
  <c r="J29" i="5"/>
  <c r="J18" i="5"/>
  <c r="J10" i="5"/>
  <c r="J24" i="5"/>
  <c r="J27" i="5"/>
  <c r="M27" i="5" s="1"/>
  <c r="Q27" i="5" s="1"/>
  <c r="G35" i="6" s="1"/>
  <c r="J7" i="5"/>
  <c r="J30" i="5"/>
  <c r="J26" i="5"/>
  <c r="J25" i="5"/>
  <c r="J28" i="5"/>
  <c r="J13" i="5"/>
  <c r="J20" i="5"/>
  <c r="J8" i="5"/>
  <c r="J11" i="5"/>
  <c r="J14" i="5"/>
  <c r="J15" i="5"/>
  <c r="J9" i="5"/>
  <c r="J12" i="5"/>
  <c r="J6" i="5"/>
  <c r="H21" i="5"/>
  <c r="H23" i="5"/>
  <c r="H31" i="5"/>
  <c r="H19" i="5"/>
  <c r="H22" i="5"/>
  <c r="H32" i="5"/>
  <c r="H17" i="5"/>
  <c r="H16" i="5"/>
  <c r="H29" i="5"/>
  <c r="H18" i="5"/>
  <c r="M18" i="5" s="1"/>
  <c r="Q18" i="5" s="1"/>
  <c r="H10" i="5"/>
  <c r="H24" i="5"/>
  <c r="H27" i="5"/>
  <c r="H7" i="5"/>
  <c r="M7" i="5" s="1"/>
  <c r="Q7" i="5" s="1"/>
  <c r="G37" i="6" s="1"/>
  <c r="H30" i="5"/>
  <c r="H26" i="5"/>
  <c r="H25" i="5"/>
  <c r="H28" i="5"/>
  <c r="M28" i="5" s="1"/>
  <c r="Q28" i="5" s="1"/>
  <c r="H13" i="5"/>
  <c r="H20" i="5"/>
  <c r="H8" i="5"/>
  <c r="H11" i="5"/>
  <c r="H14" i="5"/>
  <c r="H15" i="5"/>
  <c r="H9" i="5"/>
  <c r="H12" i="5"/>
  <c r="M12" i="5" s="1"/>
  <c r="Q12" i="5" s="1"/>
  <c r="G39" i="6" s="1"/>
  <c r="H6" i="5"/>
  <c r="F12" i="5"/>
  <c r="F9" i="5"/>
  <c r="F15" i="5"/>
  <c r="M15" i="5" s="1"/>
  <c r="Q15" i="5" s="1"/>
  <c r="F14" i="5"/>
  <c r="F11" i="5"/>
  <c r="F8" i="5"/>
  <c r="F20" i="5"/>
  <c r="F13" i="5"/>
  <c r="M13" i="5" s="1"/>
  <c r="Q13" i="5" s="1"/>
  <c r="F28" i="5"/>
  <c r="F25" i="5"/>
  <c r="F26" i="5"/>
  <c r="M26" i="5"/>
  <c r="Q26" i="5" s="1"/>
  <c r="G16" i="6" s="1"/>
  <c r="F30" i="5"/>
  <c r="M30" i="5" s="1"/>
  <c r="Q30" i="5" s="1"/>
  <c r="G13" i="6" s="1"/>
  <c r="F7" i="5"/>
  <c r="F27" i="5"/>
  <c r="F24" i="5"/>
  <c r="M24" i="5" s="1"/>
  <c r="Q24" i="5" s="1"/>
  <c r="F10" i="5"/>
  <c r="F18" i="5"/>
  <c r="F29" i="5"/>
  <c r="M29" i="5" s="1"/>
  <c r="Q29" i="5" s="1"/>
  <c r="G14" i="6" s="1"/>
  <c r="F16" i="5"/>
  <c r="F17" i="5"/>
  <c r="F32" i="5"/>
  <c r="M32" i="5" s="1"/>
  <c r="Q32" i="5" s="1"/>
  <c r="F22" i="5"/>
  <c r="M22" i="5" s="1"/>
  <c r="Q22" i="5" s="1"/>
  <c r="G20" i="6" s="1"/>
  <c r="F19" i="5"/>
  <c r="F31" i="5"/>
  <c r="M31" i="5" s="1"/>
  <c r="Q31" i="5" s="1"/>
  <c r="F23" i="5"/>
  <c r="F21" i="5"/>
  <c r="F6" i="5"/>
  <c r="D21" i="5"/>
  <c r="C21" i="5"/>
  <c r="B21" i="5"/>
  <c r="D16" i="5"/>
  <c r="C16" i="5"/>
  <c r="B16" i="5"/>
  <c r="D9" i="5"/>
  <c r="C9" i="5"/>
  <c r="B9" i="5"/>
  <c r="D12" i="5"/>
  <c r="C12" i="5"/>
  <c r="B12" i="5"/>
  <c r="D6" i="5"/>
  <c r="C6" i="5"/>
  <c r="B6" i="5"/>
  <c r="D32" i="5"/>
  <c r="C32" i="5"/>
  <c r="B32" i="5"/>
  <c r="D17" i="5"/>
  <c r="C17" i="5"/>
  <c r="B17" i="5"/>
  <c r="D24" i="5"/>
  <c r="C24" i="5"/>
  <c r="B24" i="5"/>
  <c r="D7" i="5"/>
  <c r="C7" i="5"/>
  <c r="B7" i="5"/>
  <c r="D15" i="5"/>
  <c r="C15" i="5"/>
  <c r="B15" i="5"/>
  <c r="D18" i="5"/>
  <c r="C18" i="5"/>
  <c r="B18" i="5"/>
  <c r="D10" i="5"/>
  <c r="C10" i="5"/>
  <c r="B10" i="5"/>
  <c r="D8" i="5"/>
  <c r="C8" i="5"/>
  <c r="B8" i="5"/>
  <c r="D19" i="5"/>
  <c r="C19" i="5"/>
  <c r="B19" i="5"/>
  <c r="D23" i="5"/>
  <c r="C23" i="5"/>
  <c r="B23" i="5"/>
  <c r="D29" i="5"/>
  <c r="C29" i="5"/>
  <c r="B29" i="5"/>
  <c r="D22" i="5"/>
  <c r="C22" i="5"/>
  <c r="B22" i="5"/>
  <c r="D20" i="5"/>
  <c r="C20" i="5"/>
  <c r="B20" i="5"/>
  <c r="D28" i="5"/>
  <c r="C28" i="5"/>
  <c r="B28" i="5"/>
  <c r="D13" i="5"/>
  <c r="C13" i="5"/>
  <c r="B13" i="5"/>
  <c r="D31" i="5"/>
  <c r="C31" i="5"/>
  <c r="B31" i="5"/>
  <c r="D30" i="5"/>
  <c r="C30" i="5"/>
  <c r="B30" i="5"/>
  <c r="D26" i="5"/>
  <c r="C26" i="5"/>
  <c r="B26" i="5"/>
  <c r="D27" i="5"/>
  <c r="C27" i="5"/>
  <c r="B27" i="5"/>
  <c r="D25" i="5"/>
  <c r="C25" i="5"/>
  <c r="B25" i="5"/>
  <c r="D11" i="5"/>
  <c r="C11" i="5"/>
  <c r="B11" i="5"/>
  <c r="D14" i="5"/>
  <c r="C14" i="5"/>
  <c r="B14" i="5"/>
  <c r="D5" i="5"/>
  <c r="C5" i="5"/>
  <c r="B5" i="5"/>
  <c r="G7" i="4"/>
  <c r="K7" i="4" s="1"/>
  <c r="H24" i="6" s="1"/>
  <c r="G21" i="4"/>
  <c r="K21" i="4" s="1"/>
  <c r="G26" i="4"/>
  <c r="K26" i="4" s="1"/>
  <c r="G19" i="4"/>
  <c r="K19" i="4" s="1"/>
  <c r="G9" i="4"/>
  <c r="K9" i="4" s="1"/>
  <c r="H30" i="6" s="1"/>
  <c r="G14" i="4"/>
  <c r="K14" i="4" s="1"/>
  <c r="G23" i="4"/>
  <c r="K23" i="4" s="1"/>
  <c r="H27" i="6" s="1"/>
  <c r="G28" i="4"/>
  <c r="K28" i="4" s="1"/>
  <c r="H26" i="6" s="1"/>
  <c r="G29" i="4"/>
  <c r="K29" i="4" s="1"/>
  <c r="G20" i="4"/>
  <c r="K20" i="4" s="1"/>
  <c r="H16" i="6" s="1"/>
  <c r="G30" i="4"/>
  <c r="K30" i="4" s="1"/>
  <c r="G8" i="4"/>
  <c r="K8" i="4" s="1"/>
  <c r="H37" i="6" s="1"/>
  <c r="G17" i="4"/>
  <c r="K17" i="4" s="1"/>
  <c r="G13" i="4"/>
  <c r="K13" i="4" s="1"/>
  <c r="G16" i="4"/>
  <c r="K16" i="4" s="1"/>
  <c r="G27" i="4"/>
  <c r="K27" i="4" s="1"/>
  <c r="G24" i="4"/>
  <c r="K24" i="4" s="1"/>
  <c r="H14" i="6" s="1"/>
  <c r="G10" i="4"/>
  <c r="K10" i="4" s="1"/>
  <c r="H21" i="6" s="1"/>
  <c r="G11" i="4"/>
  <c r="K11" i="4" s="1"/>
  <c r="H19" i="6" s="1"/>
  <c r="G25" i="4"/>
  <c r="K25" i="4" s="1"/>
  <c r="H15" i="6" s="1"/>
  <c r="G15" i="4"/>
  <c r="K15" i="4" s="1"/>
  <c r="G22" i="4"/>
  <c r="K22" i="4" s="1"/>
  <c r="G12" i="4"/>
  <c r="K12" i="4" s="1"/>
  <c r="H39" i="6" s="1"/>
  <c r="G6" i="4"/>
  <c r="K6" i="4" s="1"/>
  <c r="H41" i="6" s="1"/>
  <c r="G18" i="4"/>
  <c r="K18" i="4" s="1"/>
  <c r="H6" i="6" s="1"/>
  <c r="D18" i="4"/>
  <c r="C18" i="4"/>
  <c r="B18" i="4"/>
  <c r="D10" i="4"/>
  <c r="C10" i="4"/>
  <c r="B10" i="4"/>
  <c r="D7" i="4"/>
  <c r="C7" i="4"/>
  <c r="B7" i="4"/>
  <c r="D12" i="4"/>
  <c r="C12" i="4"/>
  <c r="B12" i="4"/>
  <c r="D6" i="4"/>
  <c r="C6" i="4"/>
  <c r="B6" i="4"/>
  <c r="D25" i="4"/>
  <c r="C25" i="4"/>
  <c r="B25" i="4"/>
  <c r="D11" i="4"/>
  <c r="C11" i="4"/>
  <c r="B11" i="4"/>
  <c r="D13" i="4"/>
  <c r="C13" i="4"/>
  <c r="B13" i="4"/>
  <c r="D8" i="4"/>
  <c r="C8" i="4"/>
  <c r="B8" i="4"/>
  <c r="D21" i="4"/>
  <c r="C21" i="4"/>
  <c r="B21" i="4"/>
  <c r="D27" i="4"/>
  <c r="C27" i="4"/>
  <c r="B27" i="4"/>
  <c r="D16" i="4"/>
  <c r="C16" i="4"/>
  <c r="B16" i="4"/>
  <c r="D9" i="4"/>
  <c r="C9" i="4"/>
  <c r="B9" i="4"/>
  <c r="D22" i="4"/>
  <c r="C22" i="4"/>
  <c r="B22" i="4"/>
  <c r="D24" i="4"/>
  <c r="C24" i="4"/>
  <c r="B24" i="4"/>
  <c r="D15" i="4"/>
  <c r="C15" i="4"/>
  <c r="B15" i="4"/>
  <c r="D14" i="4"/>
  <c r="C14" i="4"/>
  <c r="B14" i="4"/>
  <c r="D28" i="4"/>
  <c r="C28" i="4"/>
  <c r="B28" i="4"/>
  <c r="D23" i="4"/>
  <c r="C23" i="4"/>
  <c r="B23" i="4"/>
  <c r="D30" i="4"/>
  <c r="C30" i="4"/>
  <c r="B30" i="4"/>
  <c r="D20" i="4"/>
  <c r="C20" i="4"/>
  <c r="B20" i="4"/>
  <c r="D17" i="4"/>
  <c r="C17" i="4"/>
  <c r="B17" i="4"/>
  <c r="D29" i="4"/>
  <c r="C29" i="4"/>
  <c r="B29" i="4"/>
  <c r="D19" i="4"/>
  <c r="C19" i="4"/>
  <c r="B19" i="4"/>
  <c r="D26" i="4"/>
  <c r="C26" i="4"/>
  <c r="B26" i="4"/>
  <c r="D5" i="4"/>
  <c r="C5" i="4"/>
  <c r="B5" i="4"/>
  <c r="M17" i="5"/>
  <c r="Q17" i="5" s="1"/>
  <c r="G19" i="6" s="1"/>
  <c r="M10" i="5"/>
  <c r="Q10" i="5" s="1"/>
  <c r="M14" i="5"/>
  <c r="Q14" i="5" s="1"/>
  <c r="M6" i="5"/>
  <c r="Q6" i="5" s="1"/>
  <c r="G41" i="6" s="1"/>
  <c r="M9" i="5"/>
  <c r="Q9" i="5" s="1"/>
  <c r="M23" i="5"/>
  <c r="Q23" i="5" s="1"/>
  <c r="F20" i="2"/>
  <c r="I20" i="2"/>
  <c r="M20" i="2" s="1"/>
  <c r="I37" i="2"/>
  <c r="M37" i="2"/>
  <c r="I38" i="2"/>
  <c r="M38" i="2" s="1"/>
  <c r="I39" i="2"/>
  <c r="M39" i="2"/>
  <c r="I40" i="2"/>
  <c r="M40" i="2" s="1"/>
  <c r="I29" i="2"/>
  <c r="M29" i="2"/>
  <c r="I6" i="2"/>
  <c r="M6" i="2" s="1"/>
  <c r="I7" i="2"/>
  <c r="M7" i="2"/>
  <c r="I8" i="2"/>
  <c r="M8" i="2" s="1"/>
  <c r="A6" i="2"/>
  <c r="A7" i="2"/>
  <c r="A8" i="2"/>
  <c r="I9" i="2"/>
  <c r="M9" i="2" s="1"/>
  <c r="I10" i="2"/>
  <c r="M10" i="2"/>
  <c r="I26" i="2"/>
  <c r="M26" i="2" s="1"/>
  <c r="I19" i="2"/>
  <c r="M19" i="2"/>
  <c r="I17" i="2"/>
  <c r="M17" i="2" s="1"/>
  <c r="F27" i="6" s="1"/>
  <c r="I18" i="2"/>
  <c r="M18" i="2"/>
  <c r="I11" i="2"/>
  <c r="M11" i="2" s="1"/>
  <c r="I12" i="2"/>
  <c r="M12" i="2"/>
  <c r="A9" i="2"/>
  <c r="A10" i="2"/>
  <c r="A11" i="2"/>
  <c r="A12" i="2"/>
  <c r="F23" i="6"/>
  <c r="J23" i="6" s="1"/>
  <c r="I14" i="2"/>
  <c r="M14" i="2"/>
  <c r="I15" i="2"/>
  <c r="M15" i="2" s="1"/>
  <c r="I30" i="2"/>
  <c r="M30" i="2"/>
  <c r="I33" i="2"/>
  <c r="M33" i="2" s="1"/>
  <c r="I31" i="2"/>
  <c r="M31" i="2"/>
  <c r="I32" i="2"/>
  <c r="M32" i="2" s="1"/>
  <c r="I27" i="2"/>
  <c r="M27" i="2"/>
  <c r="I28" i="2"/>
  <c r="M28" i="2" s="1"/>
  <c r="I13" i="2"/>
  <c r="M13" i="2"/>
  <c r="I22" i="2"/>
  <c r="M22" i="2" s="1"/>
  <c r="F9" i="6" s="1"/>
  <c r="J9" i="6" s="1"/>
  <c r="I23" i="2"/>
  <c r="M23" i="2"/>
  <c r="I21" i="2"/>
  <c r="M21" i="2" s="1"/>
  <c r="F21" i="6" s="1"/>
  <c r="I34" i="2"/>
  <c r="M34" i="2"/>
  <c r="I35" i="2"/>
  <c r="M35" i="2" s="1"/>
  <c r="I25" i="2"/>
  <c r="M25" i="2"/>
  <c r="I16" i="2"/>
  <c r="M16" i="2" s="1"/>
  <c r="I24" i="2"/>
  <c r="M24" i="2"/>
  <c r="I41" i="2"/>
  <c r="M41" i="2" s="1"/>
  <c r="I36" i="2"/>
  <c r="M36" i="2"/>
  <c r="D22" i="2"/>
  <c r="A20" i="2"/>
  <c r="B20" i="2"/>
  <c r="C20" i="2"/>
  <c r="D20" i="2"/>
  <c r="A25" i="2"/>
  <c r="B25" i="2"/>
  <c r="C25" i="2"/>
  <c r="D25" i="2"/>
  <c r="A16" i="2"/>
  <c r="B16" i="2"/>
  <c r="C16" i="2"/>
  <c r="D16" i="2"/>
  <c r="A24" i="2"/>
  <c r="B24" i="2"/>
  <c r="C24" i="2"/>
  <c r="D24" i="2"/>
  <c r="A41" i="2"/>
  <c r="B41" i="2"/>
  <c r="C41" i="2"/>
  <c r="D41" i="2"/>
  <c r="A36" i="2"/>
  <c r="B36" i="2"/>
  <c r="C36" i="2"/>
  <c r="D36" i="2"/>
  <c r="A37" i="2"/>
  <c r="B37" i="2"/>
  <c r="C37" i="2"/>
  <c r="D37" i="2"/>
  <c r="A38" i="2"/>
  <c r="B38" i="2"/>
  <c r="C38" i="2"/>
  <c r="D38" i="2"/>
  <c r="A39" i="2"/>
  <c r="B39" i="2"/>
  <c r="C39" i="2"/>
  <c r="D39" i="2"/>
  <c r="A40" i="2"/>
  <c r="B40" i="2"/>
  <c r="C40" i="2"/>
  <c r="D40" i="2"/>
  <c r="A29" i="2"/>
  <c r="B29" i="2"/>
  <c r="C29" i="2"/>
  <c r="D29" i="2"/>
  <c r="B6" i="2"/>
  <c r="C6" i="2"/>
  <c r="D6" i="2"/>
  <c r="B7" i="2"/>
  <c r="C7" i="2"/>
  <c r="D7" i="2"/>
  <c r="B8" i="2"/>
  <c r="C8" i="2"/>
  <c r="D8" i="2"/>
  <c r="B9" i="2"/>
  <c r="C9" i="2"/>
  <c r="D9" i="2"/>
  <c r="B10" i="2"/>
  <c r="C10" i="2"/>
  <c r="D10" i="2"/>
  <c r="A26" i="2"/>
  <c r="B26" i="2"/>
  <c r="C26" i="2"/>
  <c r="D26" i="2"/>
  <c r="A19" i="2"/>
  <c r="B19" i="2"/>
  <c r="C19" i="2"/>
  <c r="D19" i="2"/>
  <c r="A17" i="2"/>
  <c r="B17" i="2"/>
  <c r="C17" i="2"/>
  <c r="D17" i="2"/>
  <c r="A18" i="2"/>
  <c r="B18" i="2"/>
  <c r="C18" i="2"/>
  <c r="D18" i="2"/>
  <c r="B11" i="2"/>
  <c r="C11" i="2"/>
  <c r="D11" i="2"/>
  <c r="B12" i="2"/>
  <c r="C12" i="2"/>
  <c r="D12" i="2"/>
  <c r="A14" i="2"/>
  <c r="B14" i="2"/>
  <c r="C14" i="2"/>
  <c r="D14" i="2"/>
  <c r="A15" i="2"/>
  <c r="B15" i="2"/>
  <c r="C15" i="2"/>
  <c r="D15" i="2"/>
  <c r="A30" i="2"/>
  <c r="B30" i="2"/>
  <c r="C30" i="2"/>
  <c r="D30" i="2"/>
  <c r="A33" i="2"/>
  <c r="B33" i="2"/>
  <c r="C33" i="2"/>
  <c r="D33" i="2"/>
  <c r="A31" i="2"/>
  <c r="B31" i="2"/>
  <c r="C31" i="2"/>
  <c r="D31" i="2"/>
  <c r="A32" i="2"/>
  <c r="B32" i="2"/>
  <c r="C32" i="2"/>
  <c r="D32" i="2"/>
  <c r="A27" i="2"/>
  <c r="B27" i="2"/>
  <c r="C27" i="2"/>
  <c r="D27" i="2"/>
  <c r="A28" i="2"/>
  <c r="B28" i="2"/>
  <c r="C28" i="2"/>
  <c r="D28" i="2"/>
  <c r="A13" i="2"/>
  <c r="B13" i="2"/>
  <c r="C13" i="2"/>
  <c r="D13" i="2"/>
  <c r="A22" i="2"/>
  <c r="B22" i="2"/>
  <c r="C22" i="2"/>
  <c r="A23" i="2"/>
  <c r="B23" i="2"/>
  <c r="C23" i="2"/>
  <c r="D23" i="2"/>
  <c r="A21" i="2"/>
  <c r="B21" i="2"/>
  <c r="C21" i="2"/>
  <c r="D21" i="2"/>
  <c r="A34" i="2"/>
  <c r="B34" i="2"/>
  <c r="C34" i="2"/>
  <c r="D34" i="2"/>
  <c r="A35" i="2"/>
  <c r="B35" i="2"/>
  <c r="C35" i="2"/>
  <c r="D35" i="2"/>
  <c r="B5" i="2"/>
  <c r="C5" i="2"/>
  <c r="D5" i="2"/>
  <c r="F12" i="6"/>
  <c r="F14" i="6"/>
  <c r="F39" i="6"/>
  <c r="J39" i="6" s="1"/>
  <c r="F16" i="6"/>
  <c r="J16" i="6" s="1"/>
  <c r="F37" i="6"/>
  <c r="J14" i="6" l="1"/>
  <c r="F25" i="6"/>
  <c r="F38" i="6"/>
  <c r="J37" i="6"/>
  <c r="G12" i="6"/>
  <c r="J12" i="6" s="1"/>
  <c r="G15" i="6"/>
  <c r="F26" i="6"/>
  <c r="F36" i="6"/>
  <c r="J36" i="6" s="1"/>
  <c r="F11" i="6"/>
  <c r="F41" i="6"/>
  <c r="J41" i="6" s="1"/>
  <c r="F8" i="6"/>
  <c r="J8" i="6" s="1"/>
  <c r="F30" i="6"/>
  <c r="J30" i="6" s="1"/>
  <c r="F34" i="6"/>
  <c r="J34" i="6" s="1"/>
  <c r="M8" i="5"/>
  <c r="Q8" i="5" s="1"/>
  <c r="G30" i="6" s="1"/>
  <c r="M25" i="5"/>
  <c r="Q25" i="5" s="1"/>
  <c r="H13" i="6"/>
  <c r="H18" i="6"/>
  <c r="H38" i="6"/>
  <c r="H29" i="6"/>
  <c r="G24" i="6"/>
  <c r="F31" i="6"/>
  <c r="J31" i="6" s="1"/>
  <c r="M16" i="5"/>
  <c r="Q16" i="5" s="1"/>
  <c r="M11" i="5"/>
  <c r="Q11" i="5" s="1"/>
  <c r="G17" i="6"/>
  <c r="G27" i="6"/>
  <c r="J27" i="6" s="1"/>
  <c r="G21" i="6"/>
  <c r="J21" i="6" s="1"/>
  <c r="G6" i="6"/>
  <c r="I13" i="6"/>
  <c r="I12" i="6"/>
  <c r="G40" i="6"/>
  <c r="I15" i="6"/>
  <c r="H17" i="6"/>
  <c r="H40" i="6"/>
  <c r="G18" i="6"/>
  <c r="G36" i="6"/>
  <c r="G31" i="6"/>
  <c r="I18" i="6"/>
  <c r="I31" i="6"/>
  <c r="G25" i="6"/>
  <c r="G38" i="6"/>
  <c r="F24" i="6"/>
  <c r="J24" i="6" s="1"/>
  <c r="F20" i="6"/>
  <c r="J20" i="6" s="1"/>
  <c r="F6" i="6"/>
  <c r="F22" i="6"/>
  <c r="J22" i="6" s="1"/>
  <c r="F10" i="6"/>
  <c r="J10" i="6" s="1"/>
  <c r="F13" i="6"/>
  <c r="F18" i="6"/>
  <c r="F15" i="6"/>
  <c r="J15" i="6" s="1"/>
  <c r="F17" i="6"/>
  <c r="J17" i="6" s="1"/>
  <c r="F28" i="6"/>
  <c r="J28" i="6" s="1"/>
  <c r="F29" i="6"/>
  <c r="F33" i="6"/>
  <c r="J33" i="6" s="1"/>
  <c r="F40" i="6"/>
  <c r="J40" i="6" s="1"/>
  <c r="F35" i="6"/>
  <c r="F19" i="6"/>
  <c r="J19" i="6" s="1"/>
  <c r="F7" i="6"/>
  <c r="J7" i="6" s="1"/>
  <c r="F32" i="6"/>
  <c r="J32" i="6" s="1"/>
  <c r="G26" i="6"/>
  <c r="H36" i="6"/>
  <c r="G29" i="6"/>
  <c r="G11" i="6"/>
  <c r="H35" i="6"/>
  <c r="H20" i="6"/>
  <c r="I6" i="6"/>
  <c r="J38" i="6" l="1"/>
  <c r="J29" i="6"/>
  <c r="J18" i="6"/>
  <c r="J6" i="6"/>
  <c r="J26" i="6"/>
  <c r="J25" i="6"/>
  <c r="J11" i="6"/>
  <c r="J35" i="6"/>
  <c r="J13" i="6"/>
</calcChain>
</file>

<file path=xl/sharedStrings.xml><?xml version="1.0" encoding="utf-8"?>
<sst xmlns="http://schemas.openxmlformats.org/spreadsheetml/2006/main" count="315" uniqueCount="110">
  <si>
    <t xml:space="preserve">Easter 2015 </t>
  </si>
  <si>
    <t>Registrations</t>
  </si>
  <si>
    <t>Name</t>
  </si>
  <si>
    <t>Car</t>
  </si>
  <si>
    <t>Centre</t>
  </si>
  <si>
    <t>Paid</t>
  </si>
  <si>
    <t>Method</t>
  </si>
  <si>
    <t>Andrew Walbran</t>
  </si>
  <si>
    <t>MG Midget</t>
  </si>
  <si>
    <t>Auckland</t>
  </si>
  <si>
    <t>Jennie Walbran</t>
  </si>
  <si>
    <t>Lily Walbran</t>
  </si>
  <si>
    <t>Paul Walbran</t>
  </si>
  <si>
    <t>MGB</t>
  </si>
  <si>
    <t>Andy Lowe</t>
  </si>
  <si>
    <t>MGBGT</t>
  </si>
  <si>
    <t>Events</t>
  </si>
  <si>
    <t>all</t>
  </si>
  <si>
    <t>C, T</t>
  </si>
  <si>
    <t>Notes</t>
  </si>
  <si>
    <t>Cash</t>
  </si>
  <si>
    <t>Bill Denize</t>
  </si>
  <si>
    <t>MG RV8</t>
  </si>
  <si>
    <t>Wellington</t>
  </si>
  <si>
    <t>DC</t>
  </si>
  <si>
    <t>Rae Denize</t>
  </si>
  <si>
    <t>Graeme Collet</t>
  </si>
  <si>
    <t>Ron Mitchell</t>
  </si>
  <si>
    <t>MG TF 160</t>
  </si>
  <si>
    <t>Cheque</t>
  </si>
  <si>
    <t>Shirley Kelly</t>
  </si>
  <si>
    <t>Darryl Bretherton</t>
  </si>
  <si>
    <t>With Shirley Kelly</t>
  </si>
  <si>
    <t>With Ron Mitchell</t>
  </si>
  <si>
    <t>Ross Armstrong</t>
  </si>
  <si>
    <t>Anne Jones</t>
  </si>
  <si>
    <t>Stephen Jones</t>
  </si>
  <si>
    <t>Bob Butterworth</t>
  </si>
  <si>
    <t>Trish Butterworth</t>
  </si>
  <si>
    <t>MG ZR 160</t>
  </si>
  <si>
    <t>Denis Christiansen</t>
  </si>
  <si>
    <t>Margaret Christiansen</t>
  </si>
  <si>
    <t>Geoff Brader</t>
  </si>
  <si>
    <t>6 BBQ and 2 Dinner</t>
  </si>
  <si>
    <t>Kate Brader</t>
  </si>
  <si>
    <t>Paid for all 4</t>
  </si>
  <si>
    <t>Toni Chapman</t>
  </si>
  <si>
    <t>Tosh Shiraiwa</t>
  </si>
  <si>
    <t>Mike DeWit</t>
  </si>
  <si>
    <t>Tim DeWit</t>
  </si>
  <si>
    <t>MGF</t>
  </si>
  <si>
    <t>Mark Masters</t>
  </si>
  <si>
    <t>MG TC</t>
  </si>
  <si>
    <t>C, M, A</t>
  </si>
  <si>
    <t>Gina Jones</t>
  </si>
  <si>
    <t>Malcolm Fleming</t>
  </si>
  <si>
    <t>cash</t>
  </si>
  <si>
    <t>Doug Dingle</t>
  </si>
  <si>
    <t xml:space="preserve">MGF </t>
  </si>
  <si>
    <t>Den Williams</t>
  </si>
  <si>
    <t>Ree Langdon</t>
  </si>
  <si>
    <t>Alan Thorn</t>
  </si>
  <si>
    <t>Nick Wilcox</t>
  </si>
  <si>
    <t>Lionel Brackley</t>
  </si>
  <si>
    <t>MG TF</t>
  </si>
  <si>
    <t>Diane Hughson-Smith</t>
  </si>
  <si>
    <t>CR</t>
  </si>
  <si>
    <t>Escort</t>
  </si>
  <si>
    <t>Engine</t>
  </si>
  <si>
    <t>Exterior</t>
  </si>
  <si>
    <t>Interior</t>
  </si>
  <si>
    <t>Total</t>
  </si>
  <si>
    <t>Points</t>
  </si>
  <si>
    <t>Class</t>
  </si>
  <si>
    <t>Easter Concours 2015 - Puke Ariki Land Site, New Plymouth waterfront</t>
  </si>
  <si>
    <t>U'side</t>
  </si>
  <si>
    <t>L</t>
  </si>
  <si>
    <t>Cls</t>
  </si>
  <si>
    <t>O/a</t>
  </si>
  <si>
    <t>Best</t>
  </si>
  <si>
    <t>Run 1</t>
  </si>
  <si>
    <t>Run 2</t>
  </si>
  <si>
    <t>Easter Autocross 2015 - Bolton Farm, Bell Block</t>
  </si>
  <si>
    <t>Easter Motorkhana 2015 - Bolton Farm, Bell Block</t>
  </si>
  <si>
    <t>Test 1</t>
  </si>
  <si>
    <t>Slalom</t>
  </si>
  <si>
    <t>Test 2</t>
  </si>
  <si>
    <t>Hopkirk</t>
  </si>
  <si>
    <t>Test 3</t>
  </si>
  <si>
    <t>Streaker</t>
  </si>
  <si>
    <t>Test 4</t>
  </si>
  <si>
    <t>Total %</t>
  </si>
  <si>
    <t xml:space="preserve">Best </t>
  </si>
  <si>
    <t>%</t>
  </si>
  <si>
    <t>Clover</t>
  </si>
  <si>
    <t>Concours</t>
  </si>
  <si>
    <t>Autocross</t>
  </si>
  <si>
    <t>Motorkhana</t>
  </si>
  <si>
    <t>Trial</t>
  </si>
  <si>
    <t>Easter 2015 - Overall results after day 2</t>
  </si>
  <si>
    <t>Bronwyn Walbran</t>
  </si>
  <si>
    <t>Checks</t>
  </si>
  <si>
    <t>Time</t>
  </si>
  <si>
    <t>Before lunch</t>
  </si>
  <si>
    <t>After lunch</t>
  </si>
  <si>
    <t>Easter Trial 2015</t>
  </si>
  <si>
    <t>DNC</t>
  </si>
  <si>
    <t>WGTN</t>
  </si>
  <si>
    <t>w</t>
  </si>
  <si>
    <t>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</si>
</sst>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4"/>
      <color indexed="8"/>
      <name val="Calibri"/>
      <family val="2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2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1" fillId="0" borderId="17" xfId="0" applyFont="1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1" fillId="0" borderId="21" xfId="0" applyFont="1" applyBorder="1"/>
    <xf numFmtId="164" fontId="0" fillId="0" borderId="22" xfId="0" applyNumberFormat="1" applyBorder="1"/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6" xfId="0" applyBorder="1" applyAlignment="1">
      <alignment horizontal="center"/>
    </xf>
    <xf numFmtId="164" fontId="0" fillId="0" borderId="23" xfId="0" applyNumberFormat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1" fillId="0" borderId="24" xfId="0" applyFont="1" applyBorder="1"/>
    <xf numFmtId="164" fontId="0" fillId="0" borderId="25" xfId="0" applyNumberFormat="1" applyBorder="1"/>
    <xf numFmtId="164" fontId="0" fillId="0" borderId="26" xfId="0" applyNumberFormat="1" applyBorder="1"/>
    <xf numFmtId="0" fontId="0" fillId="0" borderId="27" xfId="0" applyBorder="1"/>
    <xf numFmtId="0" fontId="0" fillId="0" borderId="21" xfId="0" applyBorder="1"/>
    <xf numFmtId="0" fontId="0" fillId="0" borderId="17" xfId="0" applyBorder="1"/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164" fontId="0" fillId="0" borderId="15" xfId="0" applyNumberForma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164" fontId="0" fillId="0" borderId="16" xfId="0" applyNumberFormat="1" applyBorder="1" applyAlignment="1">
      <alignment horizontal="center"/>
    </xf>
    <xf numFmtId="164" fontId="0" fillId="0" borderId="13" xfId="0" applyNumberFormat="1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164" fontId="0" fillId="0" borderId="22" xfId="0" applyNumberFormat="1" applyBorder="1" applyAlignment="1">
      <alignment horizontal="center"/>
    </xf>
    <xf numFmtId="164" fontId="0" fillId="0" borderId="30" xfId="0" applyNumberFormat="1" applyBorder="1" applyAlignment="1">
      <alignment horizontal="center"/>
    </xf>
    <xf numFmtId="164" fontId="0" fillId="0" borderId="31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0" fillId="0" borderId="32" xfId="0" applyNumberForma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28" xfId="0" applyNumberFormat="1" applyBorder="1" applyAlignment="1">
      <alignment horizontal="center"/>
    </xf>
    <xf numFmtId="164" fontId="0" fillId="0" borderId="3" xfId="0" applyNumberFormat="1" applyBorder="1" applyAlignment="1">
      <alignment horizontal="center"/>
    </xf>
    <xf numFmtId="164" fontId="0" fillId="0" borderId="29" xfId="0" applyNumberFormat="1" applyBorder="1" applyAlignment="1">
      <alignment horizontal="center"/>
    </xf>
    <xf numFmtId="0" fontId="0" fillId="0" borderId="0" xfId="0" applyFill="1"/>
    <xf numFmtId="0" fontId="0" fillId="0" borderId="2" xfId="0" applyFill="1" applyBorder="1"/>
    <xf numFmtId="0" fontId="0" fillId="0" borderId="1" xfId="0" applyFill="1" applyBorder="1"/>
    <xf numFmtId="0" fontId="0" fillId="0" borderId="12" xfId="0" applyFill="1" applyBorder="1"/>
    <xf numFmtId="0" fontId="0" fillId="0" borderId="15" xfId="0" applyFill="1" applyBorder="1"/>
    <xf numFmtId="0" fontId="0" fillId="0" borderId="19" xfId="0" applyFill="1" applyBorder="1"/>
    <xf numFmtId="0" fontId="0" fillId="0" borderId="2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164" fontId="0" fillId="0" borderId="33" xfId="0" applyNumberFormat="1" applyBorder="1" applyAlignment="1">
      <alignment horizontal="center"/>
    </xf>
    <xf numFmtId="164" fontId="0" fillId="0" borderId="34" xfId="0" applyNumberFormat="1" applyBorder="1" applyAlignment="1">
      <alignment horizontal="center"/>
    </xf>
    <xf numFmtId="0" fontId="0" fillId="0" borderId="18" xfId="0" applyBorder="1" applyAlignment="1">
      <alignment horizontal="center"/>
    </xf>
    <xf numFmtId="164" fontId="0" fillId="0" borderId="0" xfId="0" applyNumberFormat="1" applyAlignment="1">
      <alignment horizontal="center"/>
    </xf>
    <xf numFmtId="164" fontId="1" fillId="0" borderId="17" xfId="0" applyNumberFormat="1" applyFont="1" applyBorder="1" applyAlignment="1">
      <alignment horizontal="center"/>
    </xf>
    <xf numFmtId="164" fontId="1" fillId="0" borderId="18" xfId="0" applyNumberFormat="1" applyFont="1" applyBorder="1" applyAlignment="1">
      <alignment horizontal="center"/>
    </xf>
    <xf numFmtId="164" fontId="1" fillId="0" borderId="19" xfId="0" applyNumberFormat="1" applyFont="1" applyBorder="1" applyAlignment="1">
      <alignment horizontal="center"/>
    </xf>
    <xf numFmtId="164" fontId="1" fillId="0" borderId="19" xfId="0" applyNumberFormat="1" applyFont="1" applyFill="1" applyBorder="1" applyAlignment="1">
      <alignment horizontal="center"/>
    </xf>
    <xf numFmtId="164" fontId="1" fillId="0" borderId="20" xfId="0" applyNumberFormat="1" applyFon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164" fontId="0" fillId="0" borderId="23" xfId="0" applyNumberFormat="1" applyBorder="1" applyAlignment="1">
      <alignment horizontal="center"/>
    </xf>
    <xf numFmtId="2" fontId="0" fillId="0" borderId="2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164" fontId="0" fillId="0" borderId="25" xfId="0" applyNumberFormat="1" applyBorder="1" applyAlignment="1">
      <alignment horizontal="center"/>
    </xf>
    <xf numFmtId="2" fontId="0" fillId="0" borderId="3" xfId="0" applyNumberForma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164" fontId="0" fillId="0" borderId="26" xfId="0" applyNumberFormat="1" applyBorder="1" applyAlignment="1">
      <alignment horizontal="center"/>
    </xf>
    <xf numFmtId="164" fontId="0" fillId="0" borderId="35" xfId="0" applyNumberFormat="1" applyBorder="1" applyAlignment="1">
      <alignment horizontal="center"/>
    </xf>
    <xf numFmtId="164" fontId="0" fillId="0" borderId="36" xfId="0" applyNumberFormat="1" applyBorder="1" applyAlignment="1">
      <alignment horizontal="center"/>
    </xf>
    <xf numFmtId="164" fontId="0" fillId="0" borderId="37" xfId="0" applyNumberFormat="1" applyBorder="1" applyAlignment="1">
      <alignment horizontal="center"/>
    </xf>
    <xf numFmtId="0" fontId="1" fillId="0" borderId="38" xfId="0" applyFont="1" applyBorder="1"/>
    <xf numFmtId="0" fontId="1" fillId="0" borderId="27" xfId="0" applyFont="1" applyBorder="1"/>
    <xf numFmtId="0" fontId="0" fillId="0" borderId="18" xfId="0" applyFill="1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40" xfId="0" applyBorder="1" applyAlignment="1">
      <alignment horizontal="center"/>
    </xf>
    <xf numFmtId="0" fontId="0" fillId="0" borderId="41" xfId="0" applyBorder="1" applyAlignment="1">
      <alignment horizontal="center"/>
    </xf>
    <xf numFmtId="20" fontId="0" fillId="0" borderId="11" xfId="0" applyNumberFormat="1" applyBorder="1"/>
    <xf numFmtId="20" fontId="0" fillId="0" borderId="14" xfId="0" applyNumberFormat="1" applyBorder="1"/>
    <xf numFmtId="20" fontId="0" fillId="0" borderId="12" xfId="0" applyNumberFormat="1" applyBorder="1"/>
    <xf numFmtId="20" fontId="0" fillId="0" borderId="15" xfId="0" applyNumberFormat="1" applyBorder="1"/>
    <xf numFmtId="0" fontId="0" fillId="0" borderId="42" xfId="0" applyBorder="1"/>
    <xf numFmtId="0" fontId="0" fillId="0" borderId="2" xfId="0" applyBorder="1" applyAlignment="1"/>
    <xf numFmtId="20" fontId="0" fillId="0" borderId="30" xfId="0" applyNumberFormat="1" applyBorder="1"/>
    <xf numFmtId="0" fontId="0" fillId="0" borderId="15" xfId="0" applyBorder="1" applyAlignment="1"/>
    <xf numFmtId="20" fontId="0" fillId="0" borderId="13" xfId="0" applyNumberFormat="1" applyBorder="1"/>
    <xf numFmtId="0" fontId="0" fillId="0" borderId="3" xfId="0" applyBorder="1" applyAlignment="1"/>
    <xf numFmtId="0" fontId="0" fillId="0" borderId="16" xfId="0" applyBorder="1" applyAlignment="1"/>
    <xf numFmtId="164" fontId="0" fillId="0" borderId="43" xfId="0" applyNumberFormat="1" applyBorder="1"/>
    <xf numFmtId="164" fontId="0" fillId="0" borderId="44" xfId="0" applyNumberFormat="1" applyBorder="1"/>
    <xf numFmtId="0" fontId="1" fillId="0" borderId="45" xfId="0" applyFont="1" applyBorder="1"/>
    <xf numFmtId="0" fontId="0" fillId="0" borderId="4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1" fillId="0" borderId="38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opLeftCell="A4" workbookViewId="0">
      <selection activeCell="B11" sqref="B11"/>
    </sheetView>
  </sheetViews>
  <sheetFormatPr defaultRowHeight="15" x14ac:dyDescent="0.25"/>
  <cols>
    <col min="1" max="1" width="3" bestFit="1" customWidth="1"/>
    <col min="2" max="2" width="33.7109375" customWidth="1"/>
    <col min="3" max="3" width="10" bestFit="1" customWidth="1"/>
    <col min="4" max="4" width="9.7109375" bestFit="1" customWidth="1"/>
    <col min="5" max="5" width="9.7109375" customWidth="1"/>
  </cols>
  <sheetData>
    <row r="1" spans="1:9" x14ac:dyDescent="0.25">
      <c r="B1" t="s">
        <v>0</v>
      </c>
    </row>
    <row r="3" spans="1:9" x14ac:dyDescent="0.25">
      <c r="B3" t="s">
        <v>1</v>
      </c>
    </row>
    <row r="5" spans="1:9" x14ac:dyDescent="0.25">
      <c r="B5" t="s">
        <v>2</v>
      </c>
      <c r="C5" t="s">
        <v>3</v>
      </c>
      <c r="D5" t="s">
        <v>4</v>
      </c>
      <c r="E5" t="s">
        <v>73</v>
      </c>
      <c r="F5" t="s">
        <v>5</v>
      </c>
      <c r="G5" t="s">
        <v>6</v>
      </c>
      <c r="H5" t="s">
        <v>16</v>
      </c>
      <c r="I5" t="s">
        <v>19</v>
      </c>
    </row>
    <row r="6" spans="1:9" x14ac:dyDescent="0.25">
      <c r="A6">
        <v>1</v>
      </c>
      <c r="B6" t="s">
        <v>7</v>
      </c>
      <c r="C6" t="s">
        <v>8</v>
      </c>
      <c r="D6" t="s">
        <v>9</v>
      </c>
      <c r="E6">
        <v>2</v>
      </c>
      <c r="H6" t="s">
        <v>17</v>
      </c>
    </row>
    <row r="7" spans="1:9" x14ac:dyDescent="0.25">
      <c r="A7">
        <v>2</v>
      </c>
      <c r="B7" t="s">
        <v>10</v>
      </c>
      <c r="C7" t="s">
        <v>8</v>
      </c>
      <c r="D7" t="s">
        <v>9</v>
      </c>
      <c r="E7">
        <v>2</v>
      </c>
      <c r="H7" t="s">
        <v>17</v>
      </c>
    </row>
    <row r="8" spans="1:9" x14ac:dyDescent="0.25">
      <c r="A8">
        <v>3</v>
      </c>
      <c r="B8" t="s">
        <v>11</v>
      </c>
      <c r="C8" t="s">
        <v>8</v>
      </c>
      <c r="D8" t="s">
        <v>9</v>
      </c>
      <c r="E8">
        <v>2</v>
      </c>
      <c r="H8" t="s">
        <v>18</v>
      </c>
    </row>
    <row r="9" spans="1:9" x14ac:dyDescent="0.25">
      <c r="A9">
        <v>4</v>
      </c>
      <c r="B9" t="s">
        <v>12</v>
      </c>
      <c r="C9" t="s">
        <v>13</v>
      </c>
      <c r="D9" t="s">
        <v>9</v>
      </c>
      <c r="E9">
        <v>3</v>
      </c>
      <c r="F9">
        <v>95</v>
      </c>
      <c r="G9" t="s">
        <v>29</v>
      </c>
      <c r="H9" t="s">
        <v>17</v>
      </c>
    </row>
    <row r="10" spans="1:9" x14ac:dyDescent="0.25">
      <c r="A10">
        <v>5</v>
      </c>
      <c r="B10" t="s">
        <v>100</v>
      </c>
      <c r="C10" t="s">
        <v>13</v>
      </c>
      <c r="D10" t="s">
        <v>9</v>
      </c>
      <c r="E10">
        <v>3</v>
      </c>
      <c r="F10">
        <v>95</v>
      </c>
      <c r="G10" t="s">
        <v>29</v>
      </c>
      <c r="H10" t="s">
        <v>17</v>
      </c>
    </row>
    <row r="11" spans="1:9" x14ac:dyDescent="0.25">
      <c r="A11">
        <v>6</v>
      </c>
      <c r="B11" t="s">
        <v>14</v>
      </c>
      <c r="C11" t="s">
        <v>15</v>
      </c>
      <c r="D11" t="s">
        <v>9</v>
      </c>
      <c r="E11">
        <v>3</v>
      </c>
      <c r="F11">
        <v>95</v>
      </c>
      <c r="G11" t="s">
        <v>20</v>
      </c>
      <c r="H11" t="s">
        <v>17</v>
      </c>
    </row>
    <row r="12" spans="1:9" x14ac:dyDescent="0.25">
      <c r="A12">
        <v>7</v>
      </c>
      <c r="B12" t="s">
        <v>21</v>
      </c>
      <c r="C12" t="s">
        <v>22</v>
      </c>
      <c r="D12" t="s">
        <v>23</v>
      </c>
      <c r="E12">
        <v>4</v>
      </c>
      <c r="F12">
        <v>95</v>
      </c>
      <c r="G12" t="s">
        <v>24</v>
      </c>
      <c r="H12" t="s">
        <v>17</v>
      </c>
    </row>
    <row r="13" spans="1:9" x14ac:dyDescent="0.25">
      <c r="A13">
        <v>8</v>
      </c>
      <c r="B13" t="s">
        <v>25</v>
      </c>
      <c r="C13" t="s">
        <v>22</v>
      </c>
      <c r="D13" t="s">
        <v>23</v>
      </c>
      <c r="E13">
        <v>4</v>
      </c>
      <c r="F13">
        <v>95</v>
      </c>
      <c r="G13" t="s">
        <v>24</v>
      </c>
      <c r="H13" t="s">
        <v>18</v>
      </c>
    </row>
    <row r="14" spans="1:9" x14ac:dyDescent="0.25">
      <c r="A14">
        <v>9</v>
      </c>
      <c r="B14" t="s">
        <v>26</v>
      </c>
      <c r="C14" t="s">
        <v>13</v>
      </c>
      <c r="D14" t="s">
        <v>9</v>
      </c>
      <c r="E14">
        <v>3</v>
      </c>
      <c r="F14">
        <v>95</v>
      </c>
      <c r="G14" t="s">
        <v>20</v>
      </c>
      <c r="H14" t="s">
        <v>17</v>
      </c>
    </row>
    <row r="15" spans="1:9" x14ac:dyDescent="0.25">
      <c r="A15">
        <v>10</v>
      </c>
      <c r="B15" t="s">
        <v>27</v>
      </c>
      <c r="C15" t="s">
        <v>28</v>
      </c>
      <c r="D15" t="s">
        <v>23</v>
      </c>
      <c r="E15">
        <v>4</v>
      </c>
      <c r="F15">
        <v>95</v>
      </c>
      <c r="G15" t="s">
        <v>29</v>
      </c>
      <c r="H15" t="s">
        <v>18</v>
      </c>
      <c r="I15" t="s">
        <v>32</v>
      </c>
    </row>
    <row r="16" spans="1:9" x14ac:dyDescent="0.25">
      <c r="A16">
        <v>11</v>
      </c>
      <c r="B16" t="s">
        <v>30</v>
      </c>
      <c r="C16" t="s">
        <v>28</v>
      </c>
      <c r="D16" t="s">
        <v>23</v>
      </c>
      <c r="E16">
        <v>4</v>
      </c>
      <c r="F16">
        <v>95</v>
      </c>
      <c r="G16" t="s">
        <v>29</v>
      </c>
      <c r="H16" t="s">
        <v>18</v>
      </c>
      <c r="I16" t="s">
        <v>33</v>
      </c>
    </row>
    <row r="17" spans="1:11" x14ac:dyDescent="0.25">
      <c r="A17">
        <v>12</v>
      </c>
      <c r="B17" t="s">
        <v>31</v>
      </c>
      <c r="C17" t="s">
        <v>15</v>
      </c>
      <c r="D17" t="s">
        <v>9</v>
      </c>
      <c r="E17">
        <v>3</v>
      </c>
      <c r="F17">
        <v>95</v>
      </c>
      <c r="G17" t="s">
        <v>29</v>
      </c>
      <c r="H17" t="s">
        <v>17</v>
      </c>
    </row>
    <row r="18" spans="1:11" x14ac:dyDescent="0.25">
      <c r="A18">
        <v>13</v>
      </c>
      <c r="B18" t="s">
        <v>34</v>
      </c>
      <c r="C18" t="s">
        <v>13</v>
      </c>
      <c r="D18" t="s">
        <v>23</v>
      </c>
      <c r="E18">
        <v>3</v>
      </c>
      <c r="F18">
        <v>95</v>
      </c>
      <c r="G18" t="s">
        <v>24</v>
      </c>
      <c r="H18" t="s">
        <v>17</v>
      </c>
    </row>
    <row r="19" spans="1:11" x14ac:dyDescent="0.25">
      <c r="A19">
        <v>14</v>
      </c>
      <c r="B19" t="s">
        <v>35</v>
      </c>
      <c r="C19" t="s">
        <v>13</v>
      </c>
      <c r="D19" t="s">
        <v>9</v>
      </c>
      <c r="E19">
        <v>3</v>
      </c>
      <c r="F19">
        <v>95</v>
      </c>
      <c r="G19" t="s">
        <v>20</v>
      </c>
      <c r="H19" t="s">
        <v>17</v>
      </c>
    </row>
    <row r="20" spans="1:11" x14ac:dyDescent="0.25">
      <c r="A20">
        <v>15</v>
      </c>
      <c r="B20" t="s">
        <v>36</v>
      </c>
      <c r="C20" t="s">
        <v>13</v>
      </c>
      <c r="D20" t="s">
        <v>9</v>
      </c>
      <c r="E20">
        <v>3</v>
      </c>
      <c r="F20">
        <v>95</v>
      </c>
      <c r="G20" t="s">
        <v>20</v>
      </c>
      <c r="H20" t="s">
        <v>17</v>
      </c>
    </row>
    <row r="21" spans="1:11" x14ac:dyDescent="0.25">
      <c r="A21">
        <v>16</v>
      </c>
      <c r="B21" t="s">
        <v>37</v>
      </c>
      <c r="C21" t="s">
        <v>15</v>
      </c>
      <c r="D21" t="s">
        <v>9</v>
      </c>
      <c r="E21">
        <v>3</v>
      </c>
      <c r="F21">
        <v>95</v>
      </c>
      <c r="G21" t="s">
        <v>20</v>
      </c>
      <c r="H21" t="s">
        <v>17</v>
      </c>
    </row>
    <row r="22" spans="1:11" x14ac:dyDescent="0.25">
      <c r="A22">
        <v>17</v>
      </c>
      <c r="B22" t="s">
        <v>38</v>
      </c>
      <c r="C22" t="s">
        <v>15</v>
      </c>
      <c r="D22" t="s">
        <v>9</v>
      </c>
      <c r="E22">
        <v>3</v>
      </c>
      <c r="F22">
        <v>95</v>
      </c>
      <c r="G22" t="s">
        <v>20</v>
      </c>
      <c r="H22" t="s">
        <v>18</v>
      </c>
    </row>
    <row r="23" spans="1:11" x14ac:dyDescent="0.25">
      <c r="A23">
        <v>18</v>
      </c>
      <c r="B23" t="s">
        <v>40</v>
      </c>
      <c r="C23" t="s">
        <v>39</v>
      </c>
      <c r="D23" t="s">
        <v>23</v>
      </c>
      <c r="E23">
        <v>4</v>
      </c>
      <c r="F23">
        <v>95</v>
      </c>
      <c r="G23" t="s">
        <v>20</v>
      </c>
      <c r="H23" t="s">
        <v>17</v>
      </c>
    </row>
    <row r="24" spans="1:11" x14ac:dyDescent="0.25">
      <c r="A24">
        <v>19</v>
      </c>
      <c r="B24" t="s">
        <v>41</v>
      </c>
      <c r="C24" t="s">
        <v>39</v>
      </c>
      <c r="D24" t="s">
        <v>23</v>
      </c>
      <c r="E24">
        <v>4</v>
      </c>
      <c r="F24">
        <v>95</v>
      </c>
      <c r="G24" t="s">
        <v>20</v>
      </c>
      <c r="H24" t="s">
        <v>17</v>
      </c>
    </row>
    <row r="25" spans="1:11" x14ac:dyDescent="0.25">
      <c r="A25">
        <v>20</v>
      </c>
      <c r="B25" t="s">
        <v>42</v>
      </c>
      <c r="C25" t="s">
        <v>8</v>
      </c>
      <c r="D25" t="s">
        <v>23</v>
      </c>
      <c r="E25">
        <v>2</v>
      </c>
      <c r="F25">
        <v>95</v>
      </c>
      <c r="G25" t="s">
        <v>29</v>
      </c>
      <c r="H25" t="s">
        <v>17</v>
      </c>
      <c r="I25" t="s">
        <v>45</v>
      </c>
      <c r="K25" t="s">
        <v>43</v>
      </c>
    </row>
    <row r="26" spans="1:11" x14ac:dyDescent="0.25">
      <c r="A26">
        <v>21</v>
      </c>
      <c r="B26" t="s">
        <v>44</v>
      </c>
      <c r="C26" t="s">
        <v>8</v>
      </c>
      <c r="D26" t="s">
        <v>23</v>
      </c>
      <c r="E26">
        <v>2</v>
      </c>
      <c r="F26">
        <v>95</v>
      </c>
      <c r="G26" t="s">
        <v>29</v>
      </c>
      <c r="H26" t="s">
        <v>17</v>
      </c>
    </row>
    <row r="27" spans="1:11" x14ac:dyDescent="0.25">
      <c r="A27">
        <v>22</v>
      </c>
      <c r="B27" t="s">
        <v>46</v>
      </c>
      <c r="C27" t="s">
        <v>8</v>
      </c>
      <c r="D27" t="s">
        <v>23</v>
      </c>
      <c r="E27">
        <v>2</v>
      </c>
      <c r="F27">
        <v>95</v>
      </c>
      <c r="G27" t="s">
        <v>29</v>
      </c>
      <c r="H27" t="s">
        <v>17</v>
      </c>
    </row>
    <row r="28" spans="1:11" x14ac:dyDescent="0.25">
      <c r="A28">
        <v>23</v>
      </c>
      <c r="B28" t="s">
        <v>47</v>
      </c>
      <c r="C28" t="s">
        <v>8</v>
      </c>
      <c r="D28" t="s">
        <v>23</v>
      </c>
      <c r="E28">
        <v>2</v>
      </c>
      <c r="F28">
        <v>95</v>
      </c>
      <c r="G28" t="s">
        <v>29</v>
      </c>
      <c r="H28" t="s">
        <v>17</v>
      </c>
    </row>
    <row r="29" spans="1:11" x14ac:dyDescent="0.25">
      <c r="A29">
        <v>24</v>
      </c>
      <c r="B29" t="s">
        <v>48</v>
      </c>
      <c r="C29" t="s">
        <v>8</v>
      </c>
      <c r="D29" t="s">
        <v>9</v>
      </c>
      <c r="E29">
        <v>2</v>
      </c>
      <c r="F29">
        <v>95</v>
      </c>
      <c r="G29" t="s">
        <v>24</v>
      </c>
      <c r="H29" t="s">
        <v>17</v>
      </c>
    </row>
    <row r="30" spans="1:11" x14ac:dyDescent="0.25">
      <c r="A30">
        <v>25</v>
      </c>
      <c r="B30" t="s">
        <v>49</v>
      </c>
      <c r="C30" t="s">
        <v>8</v>
      </c>
      <c r="D30" t="s">
        <v>9</v>
      </c>
      <c r="E30">
        <v>2</v>
      </c>
      <c r="F30">
        <v>95</v>
      </c>
      <c r="G30" t="s">
        <v>24</v>
      </c>
      <c r="H30" t="s">
        <v>17</v>
      </c>
    </row>
    <row r="31" spans="1:11" x14ac:dyDescent="0.25">
      <c r="A31">
        <v>26</v>
      </c>
      <c r="B31" t="s">
        <v>51</v>
      </c>
      <c r="C31" t="s">
        <v>52</v>
      </c>
      <c r="D31" t="s">
        <v>9</v>
      </c>
      <c r="E31">
        <v>2</v>
      </c>
      <c r="F31">
        <v>40</v>
      </c>
      <c r="G31" t="s">
        <v>56</v>
      </c>
      <c r="H31" t="s">
        <v>53</v>
      </c>
    </row>
    <row r="32" spans="1:11" x14ac:dyDescent="0.25">
      <c r="A32">
        <v>27</v>
      </c>
      <c r="B32" t="s">
        <v>54</v>
      </c>
      <c r="C32" t="s">
        <v>50</v>
      </c>
      <c r="D32" t="s">
        <v>23</v>
      </c>
      <c r="E32">
        <v>4</v>
      </c>
      <c r="F32">
        <v>95</v>
      </c>
      <c r="G32" t="s">
        <v>24</v>
      </c>
      <c r="H32" t="s">
        <v>17</v>
      </c>
    </row>
    <row r="33" spans="1:8" x14ac:dyDescent="0.25">
      <c r="A33">
        <v>28</v>
      </c>
      <c r="B33" t="s">
        <v>55</v>
      </c>
      <c r="C33" t="s">
        <v>50</v>
      </c>
      <c r="D33" t="s">
        <v>23</v>
      </c>
      <c r="E33">
        <v>4</v>
      </c>
      <c r="F33">
        <v>95</v>
      </c>
      <c r="G33" t="s">
        <v>24</v>
      </c>
      <c r="H33" t="s">
        <v>17</v>
      </c>
    </row>
    <row r="34" spans="1:8" x14ac:dyDescent="0.25">
      <c r="A34">
        <v>29</v>
      </c>
      <c r="B34" t="s">
        <v>57</v>
      </c>
      <c r="C34" t="s">
        <v>58</v>
      </c>
      <c r="D34" t="s">
        <v>9</v>
      </c>
      <c r="E34">
        <v>4</v>
      </c>
      <c r="F34">
        <v>95</v>
      </c>
      <c r="G34" t="s">
        <v>56</v>
      </c>
      <c r="H34" t="s">
        <v>17</v>
      </c>
    </row>
    <row r="35" spans="1:8" x14ac:dyDescent="0.25">
      <c r="A35">
        <v>30</v>
      </c>
      <c r="B35" t="s">
        <v>59</v>
      </c>
      <c r="C35" t="s">
        <v>58</v>
      </c>
      <c r="D35" t="s">
        <v>9</v>
      </c>
      <c r="E35">
        <v>4</v>
      </c>
      <c r="F35">
        <v>95</v>
      </c>
      <c r="G35" t="s">
        <v>24</v>
      </c>
      <c r="H35" t="s">
        <v>17</v>
      </c>
    </row>
    <row r="36" spans="1:8" x14ac:dyDescent="0.25">
      <c r="A36">
        <v>31</v>
      </c>
      <c r="B36" t="s">
        <v>60</v>
      </c>
      <c r="C36" t="s">
        <v>58</v>
      </c>
      <c r="D36" t="s">
        <v>9</v>
      </c>
      <c r="E36">
        <v>4</v>
      </c>
      <c r="F36">
        <v>95</v>
      </c>
      <c r="G36" t="s">
        <v>24</v>
      </c>
      <c r="H36" t="s">
        <v>17</v>
      </c>
    </row>
    <row r="37" spans="1:8" x14ac:dyDescent="0.25">
      <c r="A37">
        <v>32</v>
      </c>
      <c r="B37" t="s">
        <v>61</v>
      </c>
      <c r="C37" t="s">
        <v>58</v>
      </c>
      <c r="D37" t="s">
        <v>9</v>
      </c>
      <c r="E37">
        <v>4</v>
      </c>
      <c r="F37">
        <v>95</v>
      </c>
      <c r="G37" t="s">
        <v>56</v>
      </c>
      <c r="H37" t="s">
        <v>17</v>
      </c>
    </row>
    <row r="38" spans="1:8" x14ac:dyDescent="0.25">
      <c r="A38">
        <v>33</v>
      </c>
      <c r="B38" t="s">
        <v>62</v>
      </c>
      <c r="C38" t="s">
        <v>58</v>
      </c>
      <c r="D38" t="s">
        <v>9</v>
      </c>
      <c r="E38">
        <v>4</v>
      </c>
      <c r="F38">
        <v>95</v>
      </c>
      <c r="G38" t="s">
        <v>56</v>
      </c>
      <c r="H38" t="s">
        <v>17</v>
      </c>
    </row>
    <row r="39" spans="1:8" x14ac:dyDescent="0.25">
      <c r="A39">
        <v>34</v>
      </c>
      <c r="B39" t="s">
        <v>63</v>
      </c>
      <c r="C39" t="s">
        <v>64</v>
      </c>
      <c r="D39" t="s">
        <v>9</v>
      </c>
      <c r="E39">
        <v>4</v>
      </c>
      <c r="F39">
        <v>95</v>
      </c>
      <c r="G39" t="s">
        <v>56</v>
      </c>
      <c r="H39" t="s">
        <v>17</v>
      </c>
    </row>
    <row r="40" spans="1:8" x14ac:dyDescent="0.25">
      <c r="A40">
        <v>35</v>
      </c>
      <c r="B40" t="s">
        <v>65</v>
      </c>
      <c r="C40" t="s">
        <v>50</v>
      </c>
      <c r="D40" t="s">
        <v>9</v>
      </c>
      <c r="E40">
        <v>4</v>
      </c>
      <c r="F40">
        <v>95</v>
      </c>
      <c r="G40" t="s">
        <v>56</v>
      </c>
      <c r="H40" t="s">
        <v>17</v>
      </c>
    </row>
    <row r="41" spans="1:8" x14ac:dyDescent="0.25">
      <c r="A41">
        <v>36</v>
      </c>
      <c r="B41" t="s">
        <v>66</v>
      </c>
      <c r="C41" t="s">
        <v>67</v>
      </c>
      <c r="D41" t="s">
        <v>9</v>
      </c>
      <c r="F41">
        <v>95</v>
      </c>
      <c r="G41" t="s">
        <v>56</v>
      </c>
      <c r="H41" t="s">
        <v>17</v>
      </c>
    </row>
  </sheetData>
  <phoneticPr fontId="3" type="noConversion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"/>
  <sheetViews>
    <sheetView workbookViewId="0">
      <selection activeCell="T12" sqref="T12"/>
    </sheetView>
  </sheetViews>
  <sheetFormatPr defaultRowHeight="15" x14ac:dyDescent="0.25"/>
  <cols>
    <col min="1" max="1" width="3" bestFit="1" customWidth="1"/>
    <col min="2" max="2" width="19.140625" bestFit="1" customWidth="1"/>
    <col min="3" max="3" width="10.7109375" bestFit="1" customWidth="1"/>
    <col min="4" max="4" width="9.7109375" hidden="1" customWidth="1"/>
    <col min="5" max="5" width="6.7109375" bestFit="1" customWidth="1"/>
    <col min="6" max="6" width="7.42578125" bestFit="1" customWidth="1"/>
    <col min="7" max="7" width="7.28515625" bestFit="1" customWidth="1"/>
    <col min="8" max="8" width="6.140625" bestFit="1" customWidth="1"/>
    <col min="9" max="9" width="6" bestFit="1" customWidth="1"/>
    <col min="10" max="10" width="4.28515625" style="1" bestFit="1" customWidth="1"/>
    <col min="11" max="11" width="3.28515625" style="1" bestFit="1" customWidth="1"/>
    <col min="12" max="12" width="3" style="1" bestFit="1" customWidth="1"/>
    <col min="13" max="13" width="6.5703125" bestFit="1" customWidth="1"/>
    <col min="14" max="14" width="9.140625" style="1"/>
  </cols>
  <sheetData>
    <row r="1" spans="1:14" ht="18.75" x14ac:dyDescent="0.3">
      <c r="A1" s="121" t="s">
        <v>74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</row>
    <row r="4" spans="1:14" ht="15.75" thickBot="1" x14ac:dyDescent="0.3"/>
    <row r="5" spans="1:14" s="2" customFormat="1" ht="15.75" thickBot="1" x14ac:dyDescent="0.3">
      <c r="B5" s="9" t="str">
        <f>Registrations!B5</f>
        <v>Name</v>
      </c>
      <c r="C5" s="10" t="str">
        <f>Registrations!C5</f>
        <v>Car</v>
      </c>
      <c r="D5" s="12" t="str">
        <f>Registrations!D5</f>
        <v>Centre</v>
      </c>
      <c r="E5" s="9" t="s">
        <v>68</v>
      </c>
      <c r="F5" s="10" t="s">
        <v>69</v>
      </c>
      <c r="G5" s="10" t="s">
        <v>70</v>
      </c>
      <c r="H5" s="11" t="s">
        <v>75</v>
      </c>
      <c r="I5" s="19" t="s">
        <v>71</v>
      </c>
      <c r="J5" s="25" t="s">
        <v>78</v>
      </c>
      <c r="K5" s="26" t="s">
        <v>77</v>
      </c>
      <c r="L5" s="27" t="s">
        <v>76</v>
      </c>
      <c r="M5" s="23" t="s">
        <v>72</v>
      </c>
      <c r="N5" s="120" t="s">
        <v>107</v>
      </c>
    </row>
    <row r="6" spans="1:14" x14ac:dyDescent="0.25">
      <c r="A6">
        <f>Registrations!A12</f>
        <v>7</v>
      </c>
      <c r="B6" s="7" t="str">
        <f>Registrations!B12</f>
        <v>Bill Denize</v>
      </c>
      <c r="C6" s="8" t="str">
        <f>Registrations!C12</f>
        <v>MG RV8</v>
      </c>
      <c r="D6" s="13" t="str">
        <f>Registrations!D12</f>
        <v>Wellington</v>
      </c>
      <c r="E6" s="7">
        <v>42</v>
      </c>
      <c r="F6" s="8">
        <v>43</v>
      </c>
      <c r="G6" s="8">
        <v>41.5</v>
      </c>
      <c r="H6" s="16">
        <v>45</v>
      </c>
      <c r="I6" s="20">
        <f t="shared" ref="I6:I41" si="0">SUM(E6:H6)</f>
        <v>171.5</v>
      </c>
      <c r="J6" s="28">
        <v>1</v>
      </c>
      <c r="K6" s="29">
        <v>1</v>
      </c>
      <c r="L6" s="30"/>
      <c r="M6" s="24">
        <f t="shared" ref="M6:M41" si="1">ROUND((I6/171.5*100),1)</f>
        <v>100</v>
      </c>
      <c r="N6" s="1" t="s">
        <v>108</v>
      </c>
    </row>
    <row r="7" spans="1:14" x14ac:dyDescent="0.25">
      <c r="A7">
        <f>Registrations!A13</f>
        <v>8</v>
      </c>
      <c r="B7" s="4" t="str">
        <f>Registrations!B13</f>
        <v>Rae Denize</v>
      </c>
      <c r="C7" s="3" t="str">
        <f>Registrations!C13</f>
        <v>MG RV8</v>
      </c>
      <c r="D7" s="14" t="str">
        <f>Registrations!D13</f>
        <v>Wellington</v>
      </c>
      <c r="E7" s="4">
        <v>42</v>
      </c>
      <c r="F7" s="3">
        <v>43</v>
      </c>
      <c r="G7" s="3">
        <v>41.5</v>
      </c>
      <c r="H7" s="17">
        <v>45</v>
      </c>
      <c r="I7" s="21">
        <f t="shared" si="0"/>
        <v>171.5</v>
      </c>
      <c r="J7" s="31">
        <v>1</v>
      </c>
      <c r="K7" s="32">
        <v>1</v>
      </c>
      <c r="L7" s="33">
        <v>1</v>
      </c>
      <c r="M7" s="24">
        <f t="shared" si="1"/>
        <v>100</v>
      </c>
      <c r="N7" s="1" t="s">
        <v>108</v>
      </c>
    </row>
    <row r="8" spans="1:14" x14ac:dyDescent="0.25">
      <c r="A8">
        <f>Registrations!A14</f>
        <v>9</v>
      </c>
      <c r="B8" s="4" t="str">
        <f>Registrations!B14</f>
        <v>Graeme Collet</v>
      </c>
      <c r="C8" s="3" t="str">
        <f>Registrations!C14</f>
        <v>MGB</v>
      </c>
      <c r="D8" s="14" t="str">
        <f>Registrations!D14</f>
        <v>Auckland</v>
      </c>
      <c r="E8" s="4">
        <v>41</v>
      </c>
      <c r="F8" s="3">
        <v>43</v>
      </c>
      <c r="G8" s="3">
        <v>37</v>
      </c>
      <c r="H8" s="17">
        <v>45</v>
      </c>
      <c r="I8" s="21">
        <f t="shared" si="0"/>
        <v>166</v>
      </c>
      <c r="J8" s="31">
        <v>2</v>
      </c>
      <c r="K8" s="32">
        <v>1</v>
      </c>
      <c r="L8" s="33"/>
      <c r="M8" s="24">
        <f t="shared" si="1"/>
        <v>96.8</v>
      </c>
    </row>
    <row r="9" spans="1:14" x14ac:dyDescent="0.25">
      <c r="A9">
        <f>Registrations!A15</f>
        <v>10</v>
      </c>
      <c r="B9" s="4" t="str">
        <f>Registrations!B15</f>
        <v>Ron Mitchell</v>
      </c>
      <c r="C9" s="3" t="str">
        <f>Registrations!C15</f>
        <v>MG TF 160</v>
      </c>
      <c r="D9" s="14" t="str">
        <f>Registrations!D15</f>
        <v>Wellington</v>
      </c>
      <c r="E9" s="4">
        <v>42</v>
      </c>
      <c r="F9" s="3">
        <v>39</v>
      </c>
      <c r="G9" s="3">
        <v>40.5</v>
      </c>
      <c r="H9" s="17">
        <v>28</v>
      </c>
      <c r="I9" s="21">
        <f t="shared" si="0"/>
        <v>149.5</v>
      </c>
      <c r="J9" s="31">
        <v>3</v>
      </c>
      <c r="K9" s="32">
        <v>2</v>
      </c>
      <c r="L9" s="33"/>
      <c r="M9" s="24">
        <f t="shared" si="1"/>
        <v>87.2</v>
      </c>
      <c r="N9" s="1" t="s">
        <v>108</v>
      </c>
    </row>
    <row r="10" spans="1:14" x14ac:dyDescent="0.25">
      <c r="A10">
        <f>Registrations!A16</f>
        <v>11</v>
      </c>
      <c r="B10" s="4" t="str">
        <f>Registrations!B16</f>
        <v>Shirley Kelly</v>
      </c>
      <c r="C10" s="3" t="str">
        <f>Registrations!C16</f>
        <v>MG TF 160</v>
      </c>
      <c r="D10" s="14" t="str">
        <f>Registrations!D16</f>
        <v>Wellington</v>
      </c>
      <c r="E10" s="4">
        <v>42</v>
      </c>
      <c r="F10" s="3">
        <v>39</v>
      </c>
      <c r="G10" s="3">
        <v>40.5</v>
      </c>
      <c r="H10" s="17">
        <v>28</v>
      </c>
      <c r="I10" s="21">
        <f t="shared" si="0"/>
        <v>149.5</v>
      </c>
      <c r="J10" s="31">
        <v>3</v>
      </c>
      <c r="K10" s="32">
        <v>2</v>
      </c>
      <c r="L10" s="33">
        <v>2</v>
      </c>
      <c r="M10" s="24">
        <f t="shared" si="1"/>
        <v>87.2</v>
      </c>
      <c r="N10" s="1" t="s">
        <v>108</v>
      </c>
    </row>
    <row r="11" spans="1:14" x14ac:dyDescent="0.25">
      <c r="A11">
        <f>Registrations!A21</f>
        <v>16</v>
      </c>
      <c r="B11" s="4" t="str">
        <f>Registrations!B21</f>
        <v>Bob Butterworth</v>
      </c>
      <c r="C11" s="3" t="str">
        <f>Registrations!C21</f>
        <v>MGBGT</v>
      </c>
      <c r="D11" s="14" t="str">
        <f>Registrations!D21</f>
        <v>Auckland</v>
      </c>
      <c r="E11" s="4">
        <v>40</v>
      </c>
      <c r="F11" s="3">
        <v>42.5</v>
      </c>
      <c r="G11" s="3">
        <v>33.5</v>
      </c>
      <c r="H11" s="17">
        <v>33</v>
      </c>
      <c r="I11" s="21">
        <f t="shared" si="0"/>
        <v>149</v>
      </c>
      <c r="J11" s="31">
        <v>4</v>
      </c>
      <c r="K11" s="32">
        <v>2</v>
      </c>
      <c r="L11" s="33"/>
      <c r="M11" s="24">
        <f t="shared" si="1"/>
        <v>86.9</v>
      </c>
    </row>
    <row r="12" spans="1:14" x14ac:dyDescent="0.25">
      <c r="A12">
        <f>Registrations!A22</f>
        <v>17</v>
      </c>
      <c r="B12" s="4" t="str">
        <f>Registrations!B22</f>
        <v>Trish Butterworth</v>
      </c>
      <c r="C12" s="3" t="str">
        <f>Registrations!C22</f>
        <v>MGBGT</v>
      </c>
      <c r="D12" s="14" t="str">
        <f>Registrations!D22</f>
        <v>Auckland</v>
      </c>
      <c r="E12" s="4">
        <v>40</v>
      </c>
      <c r="F12" s="3">
        <v>42.5</v>
      </c>
      <c r="G12" s="3">
        <v>33.5</v>
      </c>
      <c r="H12" s="17">
        <v>33</v>
      </c>
      <c r="I12" s="21">
        <f t="shared" si="0"/>
        <v>149</v>
      </c>
      <c r="J12" s="31">
        <v>4</v>
      </c>
      <c r="K12" s="32">
        <v>2</v>
      </c>
      <c r="L12" s="33">
        <v>3</v>
      </c>
      <c r="M12" s="24">
        <f t="shared" si="1"/>
        <v>86.9</v>
      </c>
    </row>
    <row r="13" spans="1:14" x14ac:dyDescent="0.25">
      <c r="A13">
        <f>Registrations!A31</f>
        <v>26</v>
      </c>
      <c r="B13" s="4" t="str">
        <f>Registrations!B31</f>
        <v>Mark Masters</v>
      </c>
      <c r="C13" s="3" t="str">
        <f>Registrations!C31</f>
        <v>MG TC</v>
      </c>
      <c r="D13" s="14" t="str">
        <f>Registrations!D31</f>
        <v>Auckland</v>
      </c>
      <c r="E13" s="4">
        <v>38</v>
      </c>
      <c r="F13" s="3">
        <v>39.5</v>
      </c>
      <c r="G13" s="3">
        <v>28</v>
      </c>
      <c r="H13" s="17">
        <v>41</v>
      </c>
      <c r="I13" s="21">
        <f t="shared" si="0"/>
        <v>146.5</v>
      </c>
      <c r="J13" s="31">
        <v>5</v>
      </c>
      <c r="K13" s="32">
        <v>1</v>
      </c>
      <c r="L13" s="33"/>
      <c r="M13" s="24">
        <f t="shared" si="1"/>
        <v>85.4</v>
      </c>
    </row>
    <row r="14" spans="1:14" x14ac:dyDescent="0.25">
      <c r="A14">
        <f>Registrations!A23</f>
        <v>18</v>
      </c>
      <c r="B14" s="4" t="str">
        <f>Registrations!B23</f>
        <v>Denis Christiansen</v>
      </c>
      <c r="C14" s="3" t="str">
        <f>Registrations!C23</f>
        <v>MG ZR 160</v>
      </c>
      <c r="D14" s="14" t="str">
        <f>Registrations!D23</f>
        <v>Wellington</v>
      </c>
      <c r="E14" s="4">
        <v>41</v>
      </c>
      <c r="F14" s="3">
        <v>37.5</v>
      </c>
      <c r="G14" s="3">
        <v>39</v>
      </c>
      <c r="H14" s="17">
        <v>25</v>
      </c>
      <c r="I14" s="21">
        <f t="shared" si="0"/>
        <v>142.5</v>
      </c>
      <c r="J14" s="31">
        <v>6</v>
      </c>
      <c r="K14" s="32">
        <v>3</v>
      </c>
      <c r="L14" s="33"/>
      <c r="M14" s="24">
        <f t="shared" si="1"/>
        <v>83.1</v>
      </c>
      <c r="N14" s="1" t="s">
        <v>108</v>
      </c>
    </row>
    <row r="15" spans="1:14" x14ac:dyDescent="0.25">
      <c r="A15">
        <f>Registrations!A24</f>
        <v>19</v>
      </c>
      <c r="B15" s="4" t="str">
        <f>Registrations!B24</f>
        <v>Margaret Christiansen</v>
      </c>
      <c r="C15" s="3" t="str">
        <f>Registrations!C24</f>
        <v>MG ZR 160</v>
      </c>
      <c r="D15" s="14" t="str">
        <f>Registrations!D24</f>
        <v>Wellington</v>
      </c>
      <c r="E15" s="4">
        <v>41</v>
      </c>
      <c r="F15" s="3">
        <v>37.5</v>
      </c>
      <c r="G15" s="3">
        <v>39</v>
      </c>
      <c r="H15" s="17">
        <v>25</v>
      </c>
      <c r="I15" s="21">
        <f t="shared" si="0"/>
        <v>142.5</v>
      </c>
      <c r="J15" s="31">
        <v>6</v>
      </c>
      <c r="K15" s="32">
        <v>3</v>
      </c>
      <c r="L15" s="33">
        <v>4</v>
      </c>
      <c r="M15" s="24">
        <f t="shared" si="1"/>
        <v>83.1</v>
      </c>
      <c r="N15" s="1" t="s">
        <v>108</v>
      </c>
    </row>
    <row r="16" spans="1:14" x14ac:dyDescent="0.25">
      <c r="A16">
        <f>Registrations!A39</f>
        <v>34</v>
      </c>
      <c r="B16" s="4" t="str">
        <f>Registrations!B39</f>
        <v>Lionel Brackley</v>
      </c>
      <c r="C16" s="3" t="str">
        <f>Registrations!C39</f>
        <v>MG TF</v>
      </c>
      <c r="D16" s="14" t="str">
        <f>Registrations!D39</f>
        <v>Auckland</v>
      </c>
      <c r="E16" s="4">
        <v>39</v>
      </c>
      <c r="F16" s="3">
        <v>34</v>
      </c>
      <c r="G16" s="3">
        <v>34.5</v>
      </c>
      <c r="H16" s="17">
        <v>29</v>
      </c>
      <c r="I16" s="21">
        <f t="shared" si="0"/>
        <v>136.5</v>
      </c>
      <c r="J16" s="31">
        <v>7</v>
      </c>
      <c r="K16" s="32">
        <v>4</v>
      </c>
      <c r="L16" s="33"/>
      <c r="M16" s="24">
        <f t="shared" si="1"/>
        <v>79.599999999999994</v>
      </c>
    </row>
    <row r="17" spans="1:14" x14ac:dyDescent="0.25">
      <c r="A17">
        <f>Registrations!A19</f>
        <v>14</v>
      </c>
      <c r="B17" s="4" t="str">
        <f>Registrations!B19</f>
        <v>Anne Jones</v>
      </c>
      <c r="C17" s="3" t="str">
        <f>Registrations!C19</f>
        <v>MGB</v>
      </c>
      <c r="D17" s="14" t="str">
        <f>Registrations!D19</f>
        <v>Auckland</v>
      </c>
      <c r="E17" s="4">
        <v>42</v>
      </c>
      <c r="F17" s="3">
        <v>35</v>
      </c>
      <c r="G17" s="3">
        <v>33</v>
      </c>
      <c r="H17" s="17">
        <v>25</v>
      </c>
      <c r="I17" s="21">
        <f t="shared" si="0"/>
        <v>135</v>
      </c>
      <c r="J17" s="31">
        <v>8</v>
      </c>
      <c r="K17" s="32">
        <v>3</v>
      </c>
      <c r="L17" s="33">
        <v>5</v>
      </c>
      <c r="M17" s="24">
        <f t="shared" si="1"/>
        <v>78.7</v>
      </c>
    </row>
    <row r="18" spans="1:14" x14ac:dyDescent="0.25">
      <c r="A18">
        <f>Registrations!A20</f>
        <v>15</v>
      </c>
      <c r="B18" s="4" t="str">
        <f>Registrations!B20</f>
        <v>Stephen Jones</v>
      </c>
      <c r="C18" s="3" t="str">
        <f>Registrations!C20</f>
        <v>MGB</v>
      </c>
      <c r="D18" s="14" t="str">
        <f>Registrations!D20</f>
        <v>Auckland</v>
      </c>
      <c r="E18" s="4">
        <v>42</v>
      </c>
      <c r="F18" s="3">
        <v>35</v>
      </c>
      <c r="G18" s="3">
        <v>33</v>
      </c>
      <c r="H18" s="17">
        <v>25</v>
      </c>
      <c r="I18" s="21">
        <f t="shared" si="0"/>
        <v>135</v>
      </c>
      <c r="J18" s="31">
        <v>9</v>
      </c>
      <c r="K18" s="32">
        <v>3</v>
      </c>
      <c r="L18" s="33"/>
      <c r="M18" s="24">
        <f t="shared" si="1"/>
        <v>78.7</v>
      </c>
    </row>
    <row r="19" spans="1:14" x14ac:dyDescent="0.25">
      <c r="A19">
        <f>Registrations!A18</f>
        <v>13</v>
      </c>
      <c r="B19" s="4" t="str">
        <f>Registrations!B18</f>
        <v>Ross Armstrong</v>
      </c>
      <c r="C19" s="3" t="str">
        <f>Registrations!C18</f>
        <v>MGB</v>
      </c>
      <c r="D19" s="14" t="str">
        <f>Registrations!D18</f>
        <v>Wellington</v>
      </c>
      <c r="E19" s="4">
        <v>39</v>
      </c>
      <c r="F19" s="3">
        <v>39</v>
      </c>
      <c r="G19" s="3">
        <v>36.5</v>
      </c>
      <c r="H19" s="17">
        <v>20</v>
      </c>
      <c r="I19" s="21">
        <f t="shared" si="0"/>
        <v>134.5</v>
      </c>
      <c r="J19" s="31">
        <v>10</v>
      </c>
      <c r="K19" s="32">
        <v>4</v>
      </c>
      <c r="L19" s="33"/>
      <c r="M19" s="24">
        <f t="shared" si="1"/>
        <v>78.400000000000006</v>
      </c>
      <c r="N19" s="1" t="s">
        <v>108</v>
      </c>
    </row>
    <row r="20" spans="1:14" x14ac:dyDescent="0.25">
      <c r="A20">
        <f>Registrations!A37</f>
        <v>32</v>
      </c>
      <c r="B20" s="4" t="str">
        <f>Registrations!B37</f>
        <v>Alan Thorn</v>
      </c>
      <c r="C20" s="3" t="str">
        <f>Registrations!C37</f>
        <v xml:space="preserve">MGF </v>
      </c>
      <c r="D20" s="14" t="str">
        <f>Registrations!D37</f>
        <v>Auckland</v>
      </c>
      <c r="E20" s="4">
        <v>38</v>
      </c>
      <c r="F20" s="3">
        <f>AVERAGE(E20,G20,H20)</f>
        <v>33.5</v>
      </c>
      <c r="G20" s="3">
        <v>36.5</v>
      </c>
      <c r="H20" s="17">
        <v>26</v>
      </c>
      <c r="I20" s="21">
        <f t="shared" si="0"/>
        <v>134</v>
      </c>
      <c r="J20" s="31">
        <v>11</v>
      </c>
      <c r="K20" s="32">
        <v>5</v>
      </c>
      <c r="L20" s="33"/>
      <c r="M20" s="24">
        <f t="shared" si="1"/>
        <v>78.099999999999994</v>
      </c>
    </row>
    <row r="21" spans="1:14" x14ac:dyDescent="0.25">
      <c r="A21">
        <f>Registrations!A34</f>
        <v>29</v>
      </c>
      <c r="B21" s="4" t="str">
        <f>Registrations!B34</f>
        <v>Doug Dingle</v>
      </c>
      <c r="C21" s="3" t="str">
        <f>Registrations!C34</f>
        <v xml:space="preserve">MGF </v>
      </c>
      <c r="D21" s="14" t="str">
        <f>Registrations!D34</f>
        <v>Auckland</v>
      </c>
      <c r="E21" s="4">
        <v>38</v>
      </c>
      <c r="F21" s="3">
        <f>AVERAGE(E21,G21,H21)</f>
        <v>33.5</v>
      </c>
      <c r="G21" s="3">
        <v>36.5</v>
      </c>
      <c r="H21" s="17">
        <v>26</v>
      </c>
      <c r="I21" s="21">
        <f t="shared" si="0"/>
        <v>134</v>
      </c>
      <c r="J21" s="31">
        <v>11</v>
      </c>
      <c r="K21" s="32">
        <v>5</v>
      </c>
      <c r="L21" s="33"/>
      <c r="M21" s="24">
        <f t="shared" si="1"/>
        <v>78.099999999999994</v>
      </c>
    </row>
    <row r="22" spans="1:14" x14ac:dyDescent="0.25">
      <c r="A22">
        <f>Registrations!A32</f>
        <v>27</v>
      </c>
      <c r="B22" s="4" t="str">
        <f>Registrations!B32</f>
        <v>Gina Jones</v>
      </c>
      <c r="C22" s="3" t="str">
        <f>Registrations!C32</f>
        <v>MGF</v>
      </c>
      <c r="D22" s="14" t="str">
        <f>Registrations!D32</f>
        <v>Wellington</v>
      </c>
      <c r="E22" s="4">
        <v>38</v>
      </c>
      <c r="F22" s="3">
        <v>33</v>
      </c>
      <c r="G22" s="3">
        <v>34.5</v>
      </c>
      <c r="H22" s="17">
        <v>27</v>
      </c>
      <c r="I22" s="21">
        <f t="shared" si="0"/>
        <v>132.5</v>
      </c>
      <c r="J22" s="31">
        <v>12</v>
      </c>
      <c r="K22" s="32">
        <v>6</v>
      </c>
      <c r="L22" s="33">
        <v>6</v>
      </c>
      <c r="M22" s="24">
        <f t="shared" si="1"/>
        <v>77.3</v>
      </c>
      <c r="N22" s="1" t="s">
        <v>108</v>
      </c>
    </row>
    <row r="23" spans="1:14" x14ac:dyDescent="0.25">
      <c r="A23">
        <f>Registrations!A33</f>
        <v>28</v>
      </c>
      <c r="B23" s="4" t="str">
        <f>Registrations!B33</f>
        <v>Malcolm Fleming</v>
      </c>
      <c r="C23" s="3" t="str">
        <f>Registrations!C33</f>
        <v>MGF</v>
      </c>
      <c r="D23" s="14" t="str">
        <f>Registrations!D33</f>
        <v>Wellington</v>
      </c>
      <c r="E23" s="4">
        <v>38</v>
      </c>
      <c r="F23" s="3">
        <v>33</v>
      </c>
      <c r="G23" s="3">
        <v>34.5</v>
      </c>
      <c r="H23" s="17">
        <v>27</v>
      </c>
      <c r="I23" s="21">
        <f t="shared" si="0"/>
        <v>132.5</v>
      </c>
      <c r="J23" s="31">
        <v>12</v>
      </c>
      <c r="K23" s="32">
        <v>6</v>
      </c>
      <c r="L23" s="33"/>
      <c r="M23" s="24">
        <f t="shared" si="1"/>
        <v>77.3</v>
      </c>
      <c r="N23" s="1" t="s">
        <v>108</v>
      </c>
    </row>
    <row r="24" spans="1:14" x14ac:dyDescent="0.25">
      <c r="A24">
        <f>Registrations!A40</f>
        <v>35</v>
      </c>
      <c r="B24" s="4" t="str">
        <f>Registrations!B40</f>
        <v>Diane Hughson-Smith</v>
      </c>
      <c r="C24" s="3" t="str">
        <f>Registrations!C40</f>
        <v>MGF</v>
      </c>
      <c r="D24" s="14" t="str">
        <f>Registrations!D40</f>
        <v>Auckland</v>
      </c>
      <c r="E24" s="4">
        <v>40</v>
      </c>
      <c r="F24" s="3">
        <v>32</v>
      </c>
      <c r="G24" s="3">
        <v>34</v>
      </c>
      <c r="H24" s="17">
        <v>25</v>
      </c>
      <c r="I24" s="21">
        <f t="shared" si="0"/>
        <v>131</v>
      </c>
      <c r="J24" s="31">
        <v>13</v>
      </c>
      <c r="K24" s="32">
        <v>7</v>
      </c>
      <c r="L24" s="33">
        <v>7</v>
      </c>
      <c r="M24" s="24">
        <f t="shared" si="1"/>
        <v>76.400000000000006</v>
      </c>
    </row>
    <row r="25" spans="1:14" x14ac:dyDescent="0.25">
      <c r="A25">
        <f>Registrations!A38</f>
        <v>33</v>
      </c>
      <c r="B25" s="4" t="str">
        <f>Registrations!B38</f>
        <v>Nick Wilcox</v>
      </c>
      <c r="C25" s="3" t="str">
        <f>Registrations!C38</f>
        <v xml:space="preserve">MGF </v>
      </c>
      <c r="D25" s="14" t="str">
        <f>Registrations!D38</f>
        <v>Auckland</v>
      </c>
      <c r="E25" s="4">
        <v>39</v>
      </c>
      <c r="F25" s="3">
        <v>32</v>
      </c>
      <c r="G25" s="3">
        <v>33.5</v>
      </c>
      <c r="H25" s="17">
        <v>26</v>
      </c>
      <c r="I25" s="21">
        <f t="shared" si="0"/>
        <v>130.5</v>
      </c>
      <c r="J25" s="31">
        <v>14</v>
      </c>
      <c r="K25" s="32">
        <v>8</v>
      </c>
      <c r="L25" s="33"/>
      <c r="M25" s="24">
        <f t="shared" si="1"/>
        <v>76.099999999999994</v>
      </c>
    </row>
    <row r="26" spans="1:14" x14ac:dyDescent="0.25">
      <c r="A26">
        <f>Registrations!A17</f>
        <v>12</v>
      </c>
      <c r="B26" s="4" t="str">
        <f>Registrations!B17</f>
        <v>Darryl Bretherton</v>
      </c>
      <c r="C26" s="3" t="str">
        <f>Registrations!C17</f>
        <v>MGBGT</v>
      </c>
      <c r="D26" s="14" t="str">
        <f>Registrations!D17</f>
        <v>Auckland</v>
      </c>
      <c r="E26" s="4">
        <v>39</v>
      </c>
      <c r="F26" s="3">
        <v>39</v>
      </c>
      <c r="G26" s="3">
        <v>30</v>
      </c>
      <c r="H26" s="17">
        <v>20</v>
      </c>
      <c r="I26" s="21">
        <f t="shared" si="0"/>
        <v>128</v>
      </c>
      <c r="J26" s="31">
        <v>15</v>
      </c>
      <c r="K26" s="32">
        <v>5</v>
      </c>
      <c r="L26" s="33"/>
      <c r="M26" s="24">
        <f t="shared" si="1"/>
        <v>74.599999999999994</v>
      </c>
    </row>
    <row r="27" spans="1:14" x14ac:dyDescent="0.25">
      <c r="A27">
        <f>Registrations!A29</f>
        <v>24</v>
      </c>
      <c r="B27" s="4" t="str">
        <f>Registrations!B29</f>
        <v>Mike DeWit</v>
      </c>
      <c r="C27" s="3" t="str">
        <f>Registrations!C29</f>
        <v>MG Midget</v>
      </c>
      <c r="D27" s="14" t="str">
        <f>Registrations!D29</f>
        <v>Auckland</v>
      </c>
      <c r="E27" s="4">
        <v>41</v>
      </c>
      <c r="F27" s="3">
        <v>33</v>
      </c>
      <c r="G27" s="3">
        <v>32</v>
      </c>
      <c r="H27" s="17">
        <v>20</v>
      </c>
      <c r="I27" s="21">
        <f t="shared" si="0"/>
        <v>126</v>
      </c>
      <c r="J27" s="31">
        <v>16</v>
      </c>
      <c r="K27" s="32">
        <v>2</v>
      </c>
      <c r="L27" s="33"/>
      <c r="M27" s="24">
        <f t="shared" si="1"/>
        <v>73.5</v>
      </c>
    </row>
    <row r="28" spans="1:14" x14ac:dyDescent="0.25">
      <c r="A28">
        <f>Registrations!A30</f>
        <v>25</v>
      </c>
      <c r="B28" s="4" t="str">
        <f>Registrations!B30</f>
        <v>Tim DeWit</v>
      </c>
      <c r="C28" s="3" t="str">
        <f>Registrations!C30</f>
        <v>MG Midget</v>
      </c>
      <c r="D28" s="14" t="str">
        <f>Registrations!D30</f>
        <v>Auckland</v>
      </c>
      <c r="E28" s="4">
        <v>41</v>
      </c>
      <c r="F28" s="3">
        <v>33</v>
      </c>
      <c r="G28" s="3">
        <v>32</v>
      </c>
      <c r="H28" s="17">
        <v>20</v>
      </c>
      <c r="I28" s="21">
        <f t="shared" si="0"/>
        <v>126</v>
      </c>
      <c r="J28" s="31">
        <v>16</v>
      </c>
      <c r="K28" s="32">
        <v>2</v>
      </c>
      <c r="L28" s="33"/>
      <c r="M28" s="24">
        <f t="shared" si="1"/>
        <v>73.5</v>
      </c>
    </row>
    <row r="29" spans="1:14" x14ac:dyDescent="0.25">
      <c r="A29">
        <f>Registrations!A11</f>
        <v>6</v>
      </c>
      <c r="B29" s="4" t="str">
        <f>Registrations!B11</f>
        <v>Andy Lowe</v>
      </c>
      <c r="C29" s="3" t="str">
        <f>Registrations!C11</f>
        <v>MGBGT</v>
      </c>
      <c r="D29" s="14" t="str">
        <f>Registrations!D11</f>
        <v>Auckland</v>
      </c>
      <c r="E29" s="4">
        <v>40</v>
      </c>
      <c r="F29" s="3">
        <v>33</v>
      </c>
      <c r="G29" s="3">
        <v>33</v>
      </c>
      <c r="H29" s="17">
        <v>18</v>
      </c>
      <c r="I29" s="21">
        <f t="shared" si="0"/>
        <v>124</v>
      </c>
      <c r="J29" s="31">
        <v>17</v>
      </c>
      <c r="K29" s="32">
        <v>6</v>
      </c>
      <c r="L29" s="33"/>
      <c r="M29" s="24">
        <f t="shared" si="1"/>
        <v>72.3</v>
      </c>
    </row>
    <row r="30" spans="1:14" x14ac:dyDescent="0.25">
      <c r="A30">
        <f>Registrations!A25</f>
        <v>20</v>
      </c>
      <c r="B30" s="4" t="str">
        <f>Registrations!B25</f>
        <v>Geoff Brader</v>
      </c>
      <c r="C30" s="3" t="str">
        <f>Registrations!C25</f>
        <v>MG Midget</v>
      </c>
      <c r="D30" s="14" t="str">
        <f>Registrations!D25</f>
        <v>Wellington</v>
      </c>
      <c r="E30" s="4">
        <v>35</v>
      </c>
      <c r="F30" s="3">
        <v>33</v>
      </c>
      <c r="G30" s="3">
        <v>35.5</v>
      </c>
      <c r="H30" s="17">
        <v>20</v>
      </c>
      <c r="I30" s="21">
        <f t="shared" si="0"/>
        <v>123.5</v>
      </c>
      <c r="J30" s="31">
        <v>18</v>
      </c>
      <c r="K30" s="32">
        <v>3</v>
      </c>
      <c r="L30" s="33"/>
      <c r="M30" s="24">
        <f t="shared" si="1"/>
        <v>72</v>
      </c>
      <c r="N30" s="1" t="s">
        <v>108</v>
      </c>
    </row>
    <row r="31" spans="1:14" x14ac:dyDescent="0.25">
      <c r="A31">
        <f>Registrations!A27</f>
        <v>22</v>
      </c>
      <c r="B31" s="4" t="str">
        <f>Registrations!B27</f>
        <v>Toni Chapman</v>
      </c>
      <c r="C31" s="3" t="str">
        <f>Registrations!C27</f>
        <v>MG Midget</v>
      </c>
      <c r="D31" s="14" t="str">
        <f>Registrations!D27</f>
        <v>Wellington</v>
      </c>
      <c r="E31" s="4">
        <v>35</v>
      </c>
      <c r="F31" s="3">
        <v>33</v>
      </c>
      <c r="G31" s="3">
        <v>35.5</v>
      </c>
      <c r="H31" s="17">
        <v>20</v>
      </c>
      <c r="I31" s="21">
        <f t="shared" si="0"/>
        <v>123.5</v>
      </c>
      <c r="J31" s="31">
        <v>18</v>
      </c>
      <c r="K31" s="32">
        <v>3</v>
      </c>
      <c r="L31" s="33">
        <v>8</v>
      </c>
      <c r="M31" s="24">
        <f t="shared" si="1"/>
        <v>72</v>
      </c>
      <c r="N31" s="1" t="s">
        <v>108</v>
      </c>
    </row>
    <row r="32" spans="1:14" s="67" customFormat="1" x14ac:dyDescent="0.25">
      <c r="A32">
        <f>Registrations!A28</f>
        <v>23</v>
      </c>
      <c r="B32" s="4" t="str">
        <f>Registrations!B28</f>
        <v>Tosh Shiraiwa</v>
      </c>
      <c r="C32" s="3" t="str">
        <f>Registrations!C28</f>
        <v>MG Midget</v>
      </c>
      <c r="D32" s="14" t="str">
        <f>Registrations!D28</f>
        <v>Wellington</v>
      </c>
      <c r="E32" s="4">
        <v>35</v>
      </c>
      <c r="F32" s="3">
        <v>33</v>
      </c>
      <c r="G32" s="3">
        <v>35.5</v>
      </c>
      <c r="H32" s="17">
        <v>20</v>
      </c>
      <c r="I32" s="21">
        <f t="shared" si="0"/>
        <v>123.5</v>
      </c>
      <c r="J32" s="31">
        <v>18</v>
      </c>
      <c r="K32" s="32">
        <v>3</v>
      </c>
      <c r="L32" s="33"/>
      <c r="M32" s="24">
        <f t="shared" si="1"/>
        <v>72</v>
      </c>
      <c r="N32" s="119" t="s">
        <v>108</v>
      </c>
    </row>
    <row r="33" spans="1:14" x14ac:dyDescent="0.25">
      <c r="A33" s="67">
        <f>Registrations!A26</f>
        <v>21</v>
      </c>
      <c r="B33" s="68" t="str">
        <f>Registrations!B26</f>
        <v>Kate Brader</v>
      </c>
      <c r="C33" s="69" t="str">
        <f>Registrations!C26</f>
        <v>MG Midget</v>
      </c>
      <c r="D33" s="70" t="str">
        <f>Registrations!D26</f>
        <v>Wellington</v>
      </c>
      <c r="E33" s="68">
        <v>35</v>
      </c>
      <c r="F33" s="69">
        <v>33</v>
      </c>
      <c r="G33" s="69">
        <v>35.5</v>
      </c>
      <c r="H33" s="71">
        <v>20</v>
      </c>
      <c r="I33" s="72">
        <f t="shared" si="0"/>
        <v>123.5</v>
      </c>
      <c r="J33" s="73">
        <v>18</v>
      </c>
      <c r="K33" s="74">
        <v>3</v>
      </c>
      <c r="L33" s="75">
        <v>8</v>
      </c>
      <c r="M33" s="24">
        <f t="shared" si="1"/>
        <v>72</v>
      </c>
      <c r="N33" s="119" t="s">
        <v>108</v>
      </c>
    </row>
    <row r="34" spans="1:14" x14ac:dyDescent="0.25">
      <c r="A34">
        <f>Registrations!A35</f>
        <v>30</v>
      </c>
      <c r="B34" s="4" t="str">
        <f>Registrations!B35</f>
        <v>Den Williams</v>
      </c>
      <c r="C34" s="3" t="str">
        <f>Registrations!C35</f>
        <v xml:space="preserve">MGF </v>
      </c>
      <c r="D34" s="14" t="str">
        <f>Registrations!D35</f>
        <v>Auckland</v>
      </c>
      <c r="E34" s="4">
        <v>39</v>
      </c>
      <c r="F34" s="3">
        <v>29</v>
      </c>
      <c r="G34" s="3">
        <v>27</v>
      </c>
      <c r="H34" s="17">
        <v>26</v>
      </c>
      <c r="I34" s="21">
        <f t="shared" si="0"/>
        <v>121</v>
      </c>
      <c r="J34" s="31">
        <v>19</v>
      </c>
      <c r="K34" s="32">
        <v>9</v>
      </c>
      <c r="L34" s="33"/>
      <c r="M34" s="24">
        <f t="shared" si="1"/>
        <v>70.599999999999994</v>
      </c>
    </row>
    <row r="35" spans="1:14" x14ac:dyDescent="0.25">
      <c r="A35">
        <f>Registrations!A36</f>
        <v>31</v>
      </c>
      <c r="B35" s="4" t="str">
        <f>Registrations!B36</f>
        <v>Ree Langdon</v>
      </c>
      <c r="C35" s="3" t="str">
        <f>Registrations!C36</f>
        <v xml:space="preserve">MGF </v>
      </c>
      <c r="D35" s="14" t="str">
        <f>Registrations!D36</f>
        <v>Auckland</v>
      </c>
      <c r="E35" s="4">
        <v>39</v>
      </c>
      <c r="F35" s="3">
        <v>29</v>
      </c>
      <c r="G35" s="3">
        <v>27</v>
      </c>
      <c r="H35" s="17">
        <v>26</v>
      </c>
      <c r="I35" s="21">
        <f t="shared" si="0"/>
        <v>121</v>
      </c>
      <c r="J35" s="31">
        <v>19</v>
      </c>
      <c r="K35" s="32">
        <v>9</v>
      </c>
      <c r="L35" s="33">
        <v>9</v>
      </c>
      <c r="M35" s="24">
        <f t="shared" si="1"/>
        <v>70.599999999999994</v>
      </c>
    </row>
    <row r="36" spans="1:14" x14ac:dyDescent="0.25">
      <c r="A36">
        <f>Registrations!A6</f>
        <v>1</v>
      </c>
      <c r="B36" s="4" t="str">
        <f>Registrations!B6</f>
        <v>Andrew Walbran</v>
      </c>
      <c r="C36" s="3" t="str">
        <f>Registrations!C6</f>
        <v>MG Midget</v>
      </c>
      <c r="D36" s="14" t="str">
        <f>Registrations!D6</f>
        <v>Auckland</v>
      </c>
      <c r="E36" s="4">
        <v>25</v>
      </c>
      <c r="F36" s="3">
        <v>25</v>
      </c>
      <c r="G36" s="3">
        <v>24</v>
      </c>
      <c r="H36" s="17">
        <v>17</v>
      </c>
      <c r="I36" s="21">
        <f t="shared" si="0"/>
        <v>91</v>
      </c>
      <c r="J36" s="31">
        <v>20</v>
      </c>
      <c r="K36" s="32">
        <v>4</v>
      </c>
      <c r="L36" s="33"/>
      <c r="M36" s="24">
        <f t="shared" si="1"/>
        <v>53.1</v>
      </c>
    </row>
    <row r="37" spans="1:14" x14ac:dyDescent="0.25">
      <c r="A37">
        <f>Registrations!A7</f>
        <v>2</v>
      </c>
      <c r="B37" s="4" t="str">
        <f>Registrations!B7</f>
        <v>Jennie Walbran</v>
      </c>
      <c r="C37" s="3" t="str">
        <f>Registrations!C7</f>
        <v>MG Midget</v>
      </c>
      <c r="D37" s="14" t="str">
        <f>Registrations!D7</f>
        <v>Auckland</v>
      </c>
      <c r="E37" s="4">
        <v>25</v>
      </c>
      <c r="F37" s="3">
        <v>25</v>
      </c>
      <c r="G37" s="3">
        <v>24</v>
      </c>
      <c r="H37" s="17">
        <v>17</v>
      </c>
      <c r="I37" s="21">
        <f t="shared" si="0"/>
        <v>91</v>
      </c>
      <c r="J37" s="31">
        <v>20</v>
      </c>
      <c r="K37" s="32">
        <v>4</v>
      </c>
      <c r="L37" s="33">
        <v>10</v>
      </c>
      <c r="M37" s="24">
        <f t="shared" si="1"/>
        <v>53.1</v>
      </c>
    </row>
    <row r="38" spans="1:14" x14ac:dyDescent="0.25">
      <c r="A38">
        <f>Registrations!A8</f>
        <v>3</v>
      </c>
      <c r="B38" s="4" t="str">
        <f>Registrations!B8</f>
        <v>Lily Walbran</v>
      </c>
      <c r="C38" s="3" t="str">
        <f>Registrations!C8</f>
        <v>MG Midget</v>
      </c>
      <c r="D38" s="14" t="str">
        <f>Registrations!D8</f>
        <v>Auckland</v>
      </c>
      <c r="E38" s="4">
        <v>25</v>
      </c>
      <c r="F38" s="3">
        <v>25</v>
      </c>
      <c r="G38" s="3">
        <v>24</v>
      </c>
      <c r="H38" s="17">
        <v>17</v>
      </c>
      <c r="I38" s="21">
        <f t="shared" si="0"/>
        <v>91</v>
      </c>
      <c r="J38" s="31">
        <v>20</v>
      </c>
      <c r="K38" s="32">
        <v>4</v>
      </c>
      <c r="L38" s="33">
        <v>10</v>
      </c>
      <c r="M38" s="24">
        <f t="shared" si="1"/>
        <v>53.1</v>
      </c>
    </row>
    <row r="39" spans="1:14" x14ac:dyDescent="0.25">
      <c r="A39">
        <f>Registrations!A9</f>
        <v>4</v>
      </c>
      <c r="B39" s="4" t="str">
        <f>Registrations!B9</f>
        <v>Paul Walbran</v>
      </c>
      <c r="C39" s="3" t="str">
        <f>Registrations!C9</f>
        <v>MGB</v>
      </c>
      <c r="D39" s="14" t="str">
        <f>Registrations!D9</f>
        <v>Auckland</v>
      </c>
      <c r="E39" s="4">
        <v>29</v>
      </c>
      <c r="F39" s="3">
        <v>25</v>
      </c>
      <c r="G39" s="3">
        <v>19</v>
      </c>
      <c r="H39" s="17">
        <v>17</v>
      </c>
      <c r="I39" s="21">
        <f t="shared" si="0"/>
        <v>90</v>
      </c>
      <c r="J39" s="31">
        <v>21</v>
      </c>
      <c r="K39" s="32">
        <v>7</v>
      </c>
      <c r="L39" s="33"/>
      <c r="M39" s="24">
        <f t="shared" si="1"/>
        <v>52.5</v>
      </c>
    </row>
    <row r="40" spans="1:14" x14ac:dyDescent="0.25">
      <c r="A40">
        <f>Registrations!A10</f>
        <v>5</v>
      </c>
      <c r="B40" s="4" t="str">
        <f>Registrations!B10</f>
        <v>Bronwyn Walbran</v>
      </c>
      <c r="C40" s="3" t="str">
        <f>Registrations!C10</f>
        <v>MGB</v>
      </c>
      <c r="D40" s="14" t="str">
        <f>Registrations!D10</f>
        <v>Auckland</v>
      </c>
      <c r="E40" s="4">
        <v>29</v>
      </c>
      <c r="F40" s="3">
        <v>25</v>
      </c>
      <c r="G40" s="3">
        <v>19</v>
      </c>
      <c r="H40" s="17">
        <v>17</v>
      </c>
      <c r="I40" s="21">
        <f t="shared" si="0"/>
        <v>90</v>
      </c>
      <c r="J40" s="31">
        <v>21</v>
      </c>
      <c r="K40" s="32">
        <v>7</v>
      </c>
      <c r="L40" s="33">
        <v>11</v>
      </c>
      <c r="M40" s="24">
        <f t="shared" si="1"/>
        <v>52.5</v>
      </c>
    </row>
    <row r="41" spans="1:14" ht="15.75" thickBot="1" x14ac:dyDescent="0.3">
      <c r="A41">
        <f>Registrations!A41</f>
        <v>36</v>
      </c>
      <c r="B41" s="5" t="str">
        <f>Registrations!B41</f>
        <v>CR</v>
      </c>
      <c r="C41" s="6" t="str">
        <f>Registrations!C41</f>
        <v>Escort</v>
      </c>
      <c r="D41" s="15" t="str">
        <f>Registrations!D41</f>
        <v>Auckland</v>
      </c>
      <c r="E41" s="5"/>
      <c r="F41" s="6"/>
      <c r="G41" s="6"/>
      <c r="H41" s="18"/>
      <c r="I41" s="22">
        <f t="shared" si="0"/>
        <v>0</v>
      </c>
      <c r="J41" s="34"/>
      <c r="K41" s="35"/>
      <c r="L41" s="36"/>
      <c r="M41" s="24">
        <f t="shared" si="1"/>
        <v>0</v>
      </c>
    </row>
  </sheetData>
  <mergeCells count="1">
    <mergeCell ref="A1:M1"/>
  </mergeCells>
  <phoneticPr fontId="3" type="noConversion"/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2"/>
  <sheetViews>
    <sheetView workbookViewId="0">
      <selection activeCell="U18" sqref="U18"/>
    </sheetView>
  </sheetViews>
  <sheetFormatPr defaultRowHeight="15" x14ac:dyDescent="0.25"/>
  <cols>
    <col min="1" max="1" width="3" bestFit="1" customWidth="1"/>
    <col min="2" max="2" width="19.140625" bestFit="1" customWidth="1"/>
    <col min="3" max="3" width="10.7109375" bestFit="1" customWidth="1"/>
    <col min="4" max="4" width="9.7109375" hidden="1" customWidth="1"/>
    <col min="5" max="5" width="6" bestFit="1" customWidth="1"/>
    <col min="6" max="6" width="6.5703125" bestFit="1" customWidth="1"/>
    <col min="7" max="7" width="6" bestFit="1" customWidth="1"/>
    <col min="8" max="8" width="7.28515625" bestFit="1" customWidth="1"/>
    <col min="9" max="9" width="6" bestFit="1" customWidth="1"/>
    <col min="10" max="10" width="7.85546875" bestFit="1" customWidth="1"/>
    <col min="11" max="11" width="6" bestFit="1" customWidth="1"/>
    <col min="12" max="12" width="6.5703125" bestFit="1" customWidth="1"/>
    <col min="13" max="13" width="7.140625" style="1" bestFit="1" customWidth="1"/>
    <col min="14" max="14" width="4.28515625" style="1" bestFit="1" customWidth="1"/>
    <col min="15" max="15" width="3.28515625" style="1" bestFit="1" customWidth="1"/>
    <col min="16" max="16" width="3" style="1" bestFit="1" customWidth="1"/>
    <col min="17" max="17" width="6.28515625" bestFit="1" customWidth="1"/>
    <col min="18" max="18" width="9.140625" style="1"/>
  </cols>
  <sheetData>
    <row r="1" spans="1:18" ht="18.75" x14ac:dyDescent="0.3">
      <c r="A1" s="121" t="s">
        <v>83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</row>
    <row r="3" spans="1:18" ht="15.75" thickBot="1" x14ac:dyDescent="0.3"/>
    <row r="4" spans="1:18" ht="15.75" thickBot="1" x14ac:dyDescent="0.3">
      <c r="E4" s="44" t="s">
        <v>84</v>
      </c>
      <c r="F4" s="46" t="s">
        <v>85</v>
      </c>
      <c r="G4" s="44" t="s">
        <v>86</v>
      </c>
      <c r="H4" s="46" t="s">
        <v>87</v>
      </c>
      <c r="I4" s="44" t="s">
        <v>88</v>
      </c>
      <c r="J4" s="45" t="s">
        <v>89</v>
      </c>
      <c r="K4" s="44" t="s">
        <v>90</v>
      </c>
      <c r="L4" s="45" t="s">
        <v>94</v>
      </c>
    </row>
    <row r="5" spans="1:18" s="2" customFormat="1" ht="15.75" thickBot="1" x14ac:dyDescent="0.3">
      <c r="B5" s="9" t="str">
        <f>Registrations!B5</f>
        <v>Name</v>
      </c>
      <c r="C5" s="10" t="str">
        <f>Registrations!C5</f>
        <v>Car</v>
      </c>
      <c r="D5" s="12" t="str">
        <f>Registrations!D5</f>
        <v>Centre</v>
      </c>
      <c r="E5" s="55" t="s">
        <v>92</v>
      </c>
      <c r="F5" s="56" t="s">
        <v>93</v>
      </c>
      <c r="G5" s="57" t="s">
        <v>92</v>
      </c>
      <c r="H5" s="57" t="s">
        <v>93</v>
      </c>
      <c r="I5" s="25" t="s">
        <v>79</v>
      </c>
      <c r="J5" s="27" t="s">
        <v>93</v>
      </c>
      <c r="K5" s="25" t="s">
        <v>92</v>
      </c>
      <c r="L5" s="27" t="s">
        <v>93</v>
      </c>
      <c r="M5" s="56" t="s">
        <v>91</v>
      </c>
      <c r="N5" s="25" t="s">
        <v>78</v>
      </c>
      <c r="O5" s="26" t="s">
        <v>77</v>
      </c>
      <c r="P5" s="27" t="s">
        <v>76</v>
      </c>
      <c r="Q5" s="41" t="s">
        <v>72</v>
      </c>
      <c r="R5" s="120" t="s">
        <v>107</v>
      </c>
    </row>
    <row r="6" spans="1:18" x14ac:dyDescent="0.25">
      <c r="A6">
        <f>Registrations!A6</f>
        <v>1</v>
      </c>
      <c r="B6" s="4" t="str">
        <f>Registrations!B6</f>
        <v>Andrew Walbran</v>
      </c>
      <c r="C6" s="3" t="str">
        <f>Registrations!C6</f>
        <v>MG Midget</v>
      </c>
      <c r="D6" s="14" t="str">
        <f>Registrations!D6</f>
        <v>Auckland</v>
      </c>
      <c r="E6" s="61">
        <v>29.7</v>
      </c>
      <c r="F6" s="53">
        <f t="shared" ref="F6:F32" si="0">MIN(E$6:E$32)/E6*100</f>
        <v>92.255892255892263</v>
      </c>
      <c r="G6" s="62">
        <v>53.4</v>
      </c>
      <c r="H6" s="54">
        <f t="shared" ref="H6:H32" si="1">MIN(G$6:G$32)/G6*100</f>
        <v>100</v>
      </c>
      <c r="I6" s="61">
        <v>33.700000000000003</v>
      </c>
      <c r="J6" s="53">
        <f t="shared" ref="J6:J32" si="2">MIN(I$6:I$32)/I6*100</f>
        <v>100</v>
      </c>
      <c r="K6" s="61">
        <v>32.299999999999997</v>
      </c>
      <c r="L6" s="53">
        <f t="shared" ref="L6:L32" si="3">MIN(K$6:K$32)/K6*100</f>
        <v>100</v>
      </c>
      <c r="M6" s="58">
        <f t="shared" ref="M6:M32" si="4">SUM(F6,H6,J6,L6)</f>
        <v>392.25589225589226</v>
      </c>
      <c r="N6" s="47">
        <v>1</v>
      </c>
      <c r="O6" s="32">
        <v>1</v>
      </c>
      <c r="P6" s="39"/>
      <c r="Q6" s="37">
        <f>ROUND(((M6/392.3)^2.5*100),1)</f>
        <v>100</v>
      </c>
    </row>
    <row r="7" spans="1:18" x14ac:dyDescent="0.25">
      <c r="A7">
        <f>Registrations!A25</f>
        <v>20</v>
      </c>
      <c r="B7" s="4" t="str">
        <f>Registrations!B25</f>
        <v>Geoff Brader</v>
      </c>
      <c r="C7" s="3" t="str">
        <f>Registrations!C25</f>
        <v>MG Midget</v>
      </c>
      <c r="D7" s="14" t="str">
        <f>Registrations!D25</f>
        <v>Wellington</v>
      </c>
      <c r="E7" s="63">
        <v>29.3</v>
      </c>
      <c r="F7" s="49">
        <f t="shared" si="0"/>
        <v>93.51535836177473</v>
      </c>
      <c r="G7" s="64">
        <v>58.3</v>
      </c>
      <c r="H7" s="50">
        <f t="shared" si="1"/>
        <v>91.595197255574618</v>
      </c>
      <c r="I7" s="63">
        <v>33.9</v>
      </c>
      <c r="J7" s="49">
        <f t="shared" si="2"/>
        <v>99.410029498525091</v>
      </c>
      <c r="K7" s="63">
        <v>33.799999999999997</v>
      </c>
      <c r="L7" s="49">
        <f t="shared" si="3"/>
        <v>95.562130177514788</v>
      </c>
      <c r="M7" s="59">
        <f t="shared" si="4"/>
        <v>380.08271529338924</v>
      </c>
      <c r="N7" s="47">
        <v>2</v>
      </c>
      <c r="O7" s="32">
        <v>2</v>
      </c>
      <c r="P7" s="39"/>
      <c r="Q7" s="42">
        <f t="shared" ref="Q7:Q32" si="5">ROUND(((M7/392.3)^2.5*100),1)</f>
        <v>92.4</v>
      </c>
      <c r="R7" s="1" t="s">
        <v>107</v>
      </c>
    </row>
    <row r="8" spans="1:18" x14ac:dyDescent="0.25">
      <c r="A8">
        <f>Registrations!A17</f>
        <v>12</v>
      </c>
      <c r="B8" s="4" t="str">
        <f>Registrations!B17</f>
        <v>Darryl Bretherton</v>
      </c>
      <c r="C8" s="3" t="str">
        <f>Registrations!C17</f>
        <v>MGBGT</v>
      </c>
      <c r="D8" s="14" t="str">
        <f>Registrations!D17</f>
        <v>Auckland</v>
      </c>
      <c r="E8" s="63">
        <v>27.4</v>
      </c>
      <c r="F8" s="49">
        <f t="shared" si="0"/>
        <v>100</v>
      </c>
      <c r="G8" s="64">
        <v>60.5</v>
      </c>
      <c r="H8" s="50">
        <f t="shared" si="1"/>
        <v>88.264462809917347</v>
      </c>
      <c r="I8" s="63">
        <v>34</v>
      </c>
      <c r="J8" s="49">
        <f t="shared" si="2"/>
        <v>99.117647058823536</v>
      </c>
      <c r="K8" s="63">
        <v>35.700000000000003</v>
      </c>
      <c r="L8" s="49">
        <f t="shared" si="3"/>
        <v>90.476190476190467</v>
      </c>
      <c r="M8" s="59">
        <f t="shared" si="4"/>
        <v>377.85830034493137</v>
      </c>
      <c r="N8" s="47">
        <v>3</v>
      </c>
      <c r="O8" s="32">
        <v>1</v>
      </c>
      <c r="P8" s="39"/>
      <c r="Q8" s="42">
        <f t="shared" si="5"/>
        <v>91</v>
      </c>
    </row>
    <row r="9" spans="1:18" x14ac:dyDescent="0.25">
      <c r="A9">
        <f>Registrations!A9</f>
        <v>4</v>
      </c>
      <c r="B9" s="4" t="str">
        <f>Registrations!B9</f>
        <v>Paul Walbran</v>
      </c>
      <c r="C9" s="3" t="str">
        <f>Registrations!C9</f>
        <v>MGB</v>
      </c>
      <c r="D9" s="14" t="str">
        <f>Registrations!D9</f>
        <v>Auckland</v>
      </c>
      <c r="E9" s="63">
        <v>27.9</v>
      </c>
      <c r="F9" s="49">
        <f t="shared" si="0"/>
        <v>98.207885304659499</v>
      </c>
      <c r="G9" s="64">
        <v>57</v>
      </c>
      <c r="H9" s="50">
        <f t="shared" si="1"/>
        <v>93.684210526315795</v>
      </c>
      <c r="I9" s="63">
        <v>35.4</v>
      </c>
      <c r="J9" s="49">
        <f t="shared" si="2"/>
        <v>95.197740112994367</v>
      </c>
      <c r="K9" s="63">
        <v>39.6</v>
      </c>
      <c r="L9" s="49">
        <f t="shared" si="3"/>
        <v>81.565656565656553</v>
      </c>
      <c r="M9" s="59">
        <f t="shared" si="4"/>
        <v>368.65549250962624</v>
      </c>
      <c r="N9" s="47">
        <v>4</v>
      </c>
      <c r="O9" s="32">
        <v>2</v>
      </c>
      <c r="P9" s="39"/>
      <c r="Q9" s="42">
        <f t="shared" si="5"/>
        <v>85.6</v>
      </c>
    </row>
    <row r="10" spans="1:18" x14ac:dyDescent="0.25">
      <c r="A10">
        <f>Registrations!A29</f>
        <v>24</v>
      </c>
      <c r="B10" s="4" t="str">
        <f>Registrations!B29</f>
        <v>Mike DeWit</v>
      </c>
      <c r="C10" s="3" t="str">
        <f>Registrations!C29</f>
        <v>MG Midget</v>
      </c>
      <c r="D10" s="14" t="str">
        <f>Registrations!D29</f>
        <v>Auckland</v>
      </c>
      <c r="E10" s="63">
        <v>28.3</v>
      </c>
      <c r="F10" s="49">
        <f t="shared" si="0"/>
        <v>96.819787985865716</v>
      </c>
      <c r="G10" s="64">
        <v>65.7</v>
      </c>
      <c r="H10" s="50">
        <f t="shared" si="1"/>
        <v>81.278538812785385</v>
      </c>
      <c r="I10" s="63">
        <v>34.299999999999997</v>
      </c>
      <c r="J10" s="49">
        <f t="shared" si="2"/>
        <v>98.250728862973773</v>
      </c>
      <c r="K10" s="63">
        <v>35.5</v>
      </c>
      <c r="L10" s="49">
        <f t="shared" si="3"/>
        <v>90.98591549295773</v>
      </c>
      <c r="M10" s="59">
        <f t="shared" si="4"/>
        <v>367.3349711545826</v>
      </c>
      <c r="N10" s="47">
        <v>5</v>
      </c>
      <c r="O10" s="32">
        <v>3</v>
      </c>
      <c r="P10" s="39"/>
      <c r="Q10" s="42">
        <f t="shared" si="5"/>
        <v>84.8</v>
      </c>
    </row>
    <row r="11" spans="1:18" x14ac:dyDescent="0.25">
      <c r="A11">
        <f>Registrations!A14</f>
        <v>9</v>
      </c>
      <c r="B11" s="4" t="str">
        <f>Registrations!B14</f>
        <v>Graeme Collet</v>
      </c>
      <c r="C11" s="3" t="str">
        <f>Registrations!C14</f>
        <v>MGB</v>
      </c>
      <c r="D11" s="14" t="str">
        <f>Registrations!D14</f>
        <v>Auckland</v>
      </c>
      <c r="E11" s="63">
        <v>28.4</v>
      </c>
      <c r="F11" s="49">
        <f t="shared" si="0"/>
        <v>96.478873239436624</v>
      </c>
      <c r="G11" s="64">
        <v>61.4</v>
      </c>
      <c r="H11" s="50">
        <f t="shared" si="1"/>
        <v>86.970684039087942</v>
      </c>
      <c r="I11" s="63">
        <v>38.200000000000003</v>
      </c>
      <c r="J11" s="49">
        <f t="shared" si="2"/>
        <v>88.21989528795811</v>
      </c>
      <c r="K11" s="63">
        <v>35.799999999999997</v>
      </c>
      <c r="L11" s="49">
        <f t="shared" si="3"/>
        <v>90.22346368715084</v>
      </c>
      <c r="M11" s="59">
        <f t="shared" si="4"/>
        <v>361.89291625363353</v>
      </c>
      <c r="N11" s="47">
        <v>6</v>
      </c>
      <c r="O11" s="32">
        <v>3</v>
      </c>
      <c r="P11" s="39"/>
      <c r="Q11" s="42">
        <f t="shared" si="5"/>
        <v>81.7</v>
      </c>
    </row>
    <row r="12" spans="1:18" x14ac:dyDescent="0.25">
      <c r="A12">
        <f>Registrations!A7</f>
        <v>2</v>
      </c>
      <c r="B12" s="4" t="str">
        <f>Registrations!B7</f>
        <v>Jennie Walbran</v>
      </c>
      <c r="C12" s="3" t="str">
        <f>Registrations!C7</f>
        <v>MG Midget</v>
      </c>
      <c r="D12" s="14" t="str">
        <f>Registrations!D7</f>
        <v>Auckland</v>
      </c>
      <c r="E12" s="63">
        <v>30.3</v>
      </c>
      <c r="F12" s="49">
        <f t="shared" si="0"/>
        <v>90.429042904290426</v>
      </c>
      <c r="G12" s="64">
        <v>63.2</v>
      </c>
      <c r="H12" s="50">
        <f t="shared" si="1"/>
        <v>84.493670886075947</v>
      </c>
      <c r="I12" s="63">
        <v>36.6</v>
      </c>
      <c r="J12" s="49">
        <f t="shared" si="2"/>
        <v>92.076502732240442</v>
      </c>
      <c r="K12" s="63">
        <v>35.299999999999997</v>
      </c>
      <c r="L12" s="49">
        <f t="shared" si="3"/>
        <v>91.501416430594901</v>
      </c>
      <c r="M12" s="59">
        <f t="shared" si="4"/>
        <v>358.50063295320172</v>
      </c>
      <c r="N12" s="47">
        <v>7</v>
      </c>
      <c r="O12" s="32">
        <v>4</v>
      </c>
      <c r="P12" s="39">
        <v>1</v>
      </c>
      <c r="Q12" s="42">
        <f t="shared" si="5"/>
        <v>79.8</v>
      </c>
    </row>
    <row r="13" spans="1:18" x14ac:dyDescent="0.25">
      <c r="A13">
        <f>Registrations!A19</f>
        <v>14</v>
      </c>
      <c r="B13" s="4" t="str">
        <f>Registrations!B19</f>
        <v>Anne Jones</v>
      </c>
      <c r="C13" s="3" t="str">
        <f>Registrations!C19</f>
        <v>MGB</v>
      </c>
      <c r="D13" s="14" t="str">
        <f>Registrations!D19</f>
        <v>Auckland</v>
      </c>
      <c r="E13" s="63">
        <v>30.6</v>
      </c>
      <c r="F13" s="49">
        <f t="shared" si="0"/>
        <v>89.542483660130713</v>
      </c>
      <c r="G13" s="64">
        <v>63.9</v>
      </c>
      <c r="H13" s="50">
        <f t="shared" si="1"/>
        <v>83.568075117370881</v>
      </c>
      <c r="I13" s="63">
        <v>36.299999999999997</v>
      </c>
      <c r="J13" s="49">
        <f t="shared" si="2"/>
        <v>92.837465564738309</v>
      </c>
      <c r="K13" s="63">
        <v>37.1</v>
      </c>
      <c r="L13" s="49">
        <f t="shared" si="3"/>
        <v>87.061994609164401</v>
      </c>
      <c r="M13" s="59">
        <f t="shared" si="4"/>
        <v>353.01001895140428</v>
      </c>
      <c r="N13" s="47">
        <v>8</v>
      </c>
      <c r="O13" s="32">
        <v>4</v>
      </c>
      <c r="P13" s="39">
        <v>2</v>
      </c>
      <c r="Q13" s="42">
        <f t="shared" si="5"/>
        <v>76.8</v>
      </c>
    </row>
    <row r="14" spans="1:18" x14ac:dyDescent="0.25">
      <c r="A14">
        <f>Registrations!A12</f>
        <v>7</v>
      </c>
      <c r="B14" s="4" t="str">
        <f>Registrations!B12</f>
        <v>Bill Denize</v>
      </c>
      <c r="C14" s="3" t="str">
        <f>Registrations!C12</f>
        <v>MG RV8</v>
      </c>
      <c r="D14" s="14" t="str">
        <f>Registrations!D12</f>
        <v>Wellington</v>
      </c>
      <c r="E14" s="63">
        <v>29.3</v>
      </c>
      <c r="F14" s="49">
        <f t="shared" si="0"/>
        <v>93.51535836177473</v>
      </c>
      <c r="G14" s="64">
        <v>66.7</v>
      </c>
      <c r="H14" s="50">
        <f t="shared" si="1"/>
        <v>80.059970014992501</v>
      </c>
      <c r="I14" s="63">
        <v>37.5</v>
      </c>
      <c r="J14" s="49">
        <f t="shared" si="2"/>
        <v>89.866666666666674</v>
      </c>
      <c r="K14" s="63">
        <v>36.1</v>
      </c>
      <c r="L14" s="49">
        <f t="shared" si="3"/>
        <v>89.473684210526301</v>
      </c>
      <c r="M14" s="59">
        <f t="shared" si="4"/>
        <v>352.91567925396021</v>
      </c>
      <c r="N14" s="47">
        <v>9</v>
      </c>
      <c r="O14" s="32">
        <v>1</v>
      </c>
      <c r="P14" s="39"/>
      <c r="Q14" s="42">
        <f t="shared" si="5"/>
        <v>76.8</v>
      </c>
      <c r="R14" s="1" t="s">
        <v>107</v>
      </c>
    </row>
    <row r="15" spans="1:18" x14ac:dyDescent="0.25">
      <c r="A15">
        <f>Registrations!A11</f>
        <v>6</v>
      </c>
      <c r="B15" s="4" t="str">
        <f>Registrations!B11</f>
        <v>Andy Lowe</v>
      </c>
      <c r="C15" s="3" t="str">
        <f>Registrations!C11</f>
        <v>MGBGT</v>
      </c>
      <c r="D15" s="14" t="str">
        <f>Registrations!D11</f>
        <v>Auckland</v>
      </c>
      <c r="E15" s="63">
        <v>29</v>
      </c>
      <c r="F15" s="49">
        <f t="shared" si="0"/>
        <v>94.482758620689651</v>
      </c>
      <c r="G15" s="64">
        <v>63.3</v>
      </c>
      <c r="H15" s="50">
        <f t="shared" si="1"/>
        <v>84.360189573459721</v>
      </c>
      <c r="I15" s="63">
        <v>39.200000000000003</v>
      </c>
      <c r="J15" s="49">
        <f t="shared" si="2"/>
        <v>85.969387755102048</v>
      </c>
      <c r="K15" s="63">
        <v>36.799999999999997</v>
      </c>
      <c r="L15" s="49">
        <f t="shared" si="3"/>
        <v>87.771739130434781</v>
      </c>
      <c r="M15" s="59">
        <f t="shared" si="4"/>
        <v>352.58407507968616</v>
      </c>
      <c r="N15" s="47">
        <v>10</v>
      </c>
      <c r="O15" s="32">
        <v>5</v>
      </c>
      <c r="P15" s="39"/>
      <c r="Q15" s="42">
        <f t="shared" si="5"/>
        <v>76.599999999999994</v>
      </c>
    </row>
    <row r="16" spans="1:18" x14ac:dyDescent="0.25">
      <c r="A16">
        <f>Registrations!A34</f>
        <v>29</v>
      </c>
      <c r="B16" s="4" t="str">
        <f>Registrations!B34</f>
        <v>Doug Dingle</v>
      </c>
      <c r="C16" s="3" t="str">
        <f>Registrations!C34</f>
        <v xml:space="preserve">MGF </v>
      </c>
      <c r="D16" s="14" t="str">
        <f>Registrations!D34</f>
        <v>Auckland</v>
      </c>
      <c r="E16" s="63">
        <v>32.299999999999997</v>
      </c>
      <c r="F16" s="49">
        <f t="shared" si="0"/>
        <v>84.829721362229108</v>
      </c>
      <c r="G16" s="64">
        <v>68.8</v>
      </c>
      <c r="H16" s="50">
        <f t="shared" si="1"/>
        <v>77.616279069767444</v>
      </c>
      <c r="I16" s="63">
        <v>35.200000000000003</v>
      </c>
      <c r="J16" s="49">
        <f t="shared" si="2"/>
        <v>95.73863636363636</v>
      </c>
      <c r="K16" s="63">
        <v>35.200000000000003</v>
      </c>
      <c r="L16" s="49">
        <f t="shared" si="3"/>
        <v>91.761363636363626</v>
      </c>
      <c r="M16" s="59">
        <f t="shared" si="4"/>
        <v>349.94600043199654</v>
      </c>
      <c r="N16" s="47">
        <v>11</v>
      </c>
      <c r="O16" s="32">
        <v>2</v>
      </c>
      <c r="P16" s="39"/>
      <c r="Q16" s="42">
        <f t="shared" si="5"/>
        <v>75.2</v>
      </c>
    </row>
    <row r="17" spans="1:18" x14ac:dyDescent="0.25">
      <c r="A17">
        <f>Registrations!A35</f>
        <v>30</v>
      </c>
      <c r="B17" s="4" t="str">
        <f>Registrations!B35</f>
        <v>Den Williams</v>
      </c>
      <c r="C17" s="3" t="str">
        <f>Registrations!C35</f>
        <v xml:space="preserve">MGF </v>
      </c>
      <c r="D17" s="14" t="str">
        <f>Registrations!D35</f>
        <v>Auckland</v>
      </c>
      <c r="E17" s="63">
        <v>31.9</v>
      </c>
      <c r="F17" s="49">
        <f t="shared" si="0"/>
        <v>85.893416927899693</v>
      </c>
      <c r="G17" s="64">
        <v>65.7</v>
      </c>
      <c r="H17" s="50">
        <f t="shared" si="1"/>
        <v>81.278538812785385</v>
      </c>
      <c r="I17" s="63">
        <v>39.6</v>
      </c>
      <c r="J17" s="49">
        <f t="shared" si="2"/>
        <v>85.101010101010104</v>
      </c>
      <c r="K17" s="63">
        <v>33.4</v>
      </c>
      <c r="L17" s="49">
        <f t="shared" si="3"/>
        <v>96.706586826347291</v>
      </c>
      <c r="M17" s="59">
        <f t="shared" si="4"/>
        <v>348.97955266804246</v>
      </c>
      <c r="N17" s="47">
        <v>12</v>
      </c>
      <c r="O17" s="32">
        <v>3</v>
      </c>
      <c r="P17" s="39"/>
      <c r="Q17" s="42">
        <f t="shared" si="5"/>
        <v>74.599999999999994</v>
      </c>
    </row>
    <row r="18" spans="1:18" x14ac:dyDescent="0.25">
      <c r="A18">
        <f>Registrations!A30</f>
        <v>25</v>
      </c>
      <c r="B18" s="4" t="str">
        <f>Registrations!B30</f>
        <v>Tim DeWit</v>
      </c>
      <c r="C18" s="3" t="str">
        <f>Registrations!C30</f>
        <v>MG Midget</v>
      </c>
      <c r="D18" s="14" t="str">
        <f>Registrations!D30</f>
        <v>Auckland</v>
      </c>
      <c r="E18" s="63">
        <v>28.7</v>
      </c>
      <c r="F18" s="49">
        <f t="shared" si="0"/>
        <v>95.470383275261312</v>
      </c>
      <c r="G18" s="64">
        <v>68.8</v>
      </c>
      <c r="H18" s="50">
        <f t="shared" si="1"/>
        <v>77.616279069767444</v>
      </c>
      <c r="I18" s="63">
        <v>37</v>
      </c>
      <c r="J18" s="49">
        <f t="shared" si="2"/>
        <v>91.081081081081081</v>
      </c>
      <c r="K18" s="63">
        <v>38.5</v>
      </c>
      <c r="L18" s="49">
        <f t="shared" si="3"/>
        <v>83.896103896103895</v>
      </c>
      <c r="M18" s="59">
        <f t="shared" si="4"/>
        <v>348.06384732221375</v>
      </c>
      <c r="N18" s="47">
        <v>13</v>
      </c>
      <c r="O18" s="32">
        <v>5</v>
      </c>
      <c r="P18" s="39"/>
      <c r="Q18" s="42">
        <f t="shared" si="5"/>
        <v>74.099999999999994</v>
      </c>
    </row>
    <row r="19" spans="1:18" x14ac:dyDescent="0.25">
      <c r="A19">
        <f>Registrations!A38</f>
        <v>33</v>
      </c>
      <c r="B19" s="4" t="str">
        <f>Registrations!B38</f>
        <v>Nick Wilcox</v>
      </c>
      <c r="C19" s="3" t="str">
        <f>Registrations!C38</f>
        <v xml:space="preserve">MGF </v>
      </c>
      <c r="D19" s="14" t="str">
        <f>Registrations!D38</f>
        <v>Auckland</v>
      </c>
      <c r="E19" s="63">
        <v>29.6</v>
      </c>
      <c r="F19" s="49">
        <f t="shared" si="0"/>
        <v>92.567567567567551</v>
      </c>
      <c r="G19" s="64">
        <v>71.900000000000006</v>
      </c>
      <c r="H19" s="50">
        <f t="shared" si="1"/>
        <v>74.269819193324054</v>
      </c>
      <c r="I19" s="63">
        <v>37.299999999999997</v>
      </c>
      <c r="J19" s="49">
        <f t="shared" si="2"/>
        <v>90.348525469168919</v>
      </c>
      <c r="K19" s="63">
        <v>35.6</v>
      </c>
      <c r="L19" s="49">
        <f t="shared" si="3"/>
        <v>90.730337078651672</v>
      </c>
      <c r="M19" s="59">
        <f t="shared" si="4"/>
        <v>347.91624930871217</v>
      </c>
      <c r="N19" s="47">
        <v>14</v>
      </c>
      <c r="O19" s="32">
        <v>4</v>
      </c>
      <c r="P19" s="39"/>
      <c r="Q19" s="42">
        <f t="shared" si="5"/>
        <v>74.099999999999994</v>
      </c>
    </row>
    <row r="20" spans="1:18" x14ac:dyDescent="0.25">
      <c r="A20">
        <f>Registrations!A18</f>
        <v>13</v>
      </c>
      <c r="B20" s="4" t="str">
        <f>Registrations!B18</f>
        <v>Ross Armstrong</v>
      </c>
      <c r="C20" s="3" t="str">
        <f>Registrations!C18</f>
        <v>MGB</v>
      </c>
      <c r="D20" s="14" t="str">
        <f>Registrations!D18</f>
        <v>Wellington</v>
      </c>
      <c r="E20" s="63">
        <v>32.5</v>
      </c>
      <c r="F20" s="49">
        <f t="shared" si="0"/>
        <v>84.307692307692307</v>
      </c>
      <c r="G20" s="64">
        <v>64</v>
      </c>
      <c r="H20" s="50">
        <f t="shared" si="1"/>
        <v>83.4375</v>
      </c>
      <c r="I20" s="63">
        <v>36.700000000000003</v>
      </c>
      <c r="J20" s="49">
        <f t="shared" si="2"/>
        <v>91.825613079019078</v>
      </c>
      <c r="K20" s="63">
        <v>37.5</v>
      </c>
      <c r="L20" s="49">
        <f t="shared" si="3"/>
        <v>86.133333333333326</v>
      </c>
      <c r="M20" s="59">
        <f t="shared" si="4"/>
        <v>345.70413872004474</v>
      </c>
      <c r="N20" s="47">
        <v>15</v>
      </c>
      <c r="O20" s="32">
        <v>6</v>
      </c>
      <c r="P20" s="39"/>
      <c r="Q20" s="42">
        <f t="shared" si="5"/>
        <v>72.900000000000006</v>
      </c>
      <c r="R20" s="1" t="s">
        <v>107</v>
      </c>
    </row>
    <row r="21" spans="1:18" x14ac:dyDescent="0.25">
      <c r="A21">
        <f>Registrations!A41</f>
        <v>36</v>
      </c>
      <c r="B21" s="4" t="str">
        <f>Registrations!B41</f>
        <v>CR</v>
      </c>
      <c r="C21" s="3" t="str">
        <f>Registrations!C41</f>
        <v>Escort</v>
      </c>
      <c r="D21" s="14" t="str">
        <f>Registrations!D41</f>
        <v>Auckland</v>
      </c>
      <c r="E21" s="63">
        <v>30.5</v>
      </c>
      <c r="F21" s="49">
        <f t="shared" si="0"/>
        <v>89.836065573770483</v>
      </c>
      <c r="G21" s="64">
        <v>62.6</v>
      </c>
      <c r="H21" s="50">
        <f t="shared" si="1"/>
        <v>85.303514376996802</v>
      </c>
      <c r="I21" s="63">
        <v>40.799999999999997</v>
      </c>
      <c r="J21" s="49">
        <f t="shared" si="2"/>
        <v>82.598039215686299</v>
      </c>
      <c r="K21" s="63">
        <v>37.6</v>
      </c>
      <c r="L21" s="49">
        <f t="shared" si="3"/>
        <v>85.90425531914893</v>
      </c>
      <c r="M21" s="59">
        <f t="shared" si="4"/>
        <v>343.6418744856025</v>
      </c>
      <c r="N21" s="47">
        <v>16</v>
      </c>
      <c r="O21" s="32"/>
      <c r="P21" s="39"/>
      <c r="Q21" s="42">
        <f t="shared" si="5"/>
        <v>71.8</v>
      </c>
    </row>
    <row r="22" spans="1:18" x14ac:dyDescent="0.25">
      <c r="A22">
        <f>Registrations!A37</f>
        <v>32</v>
      </c>
      <c r="B22" s="4" t="str">
        <f>Registrations!B37</f>
        <v>Alan Thorn</v>
      </c>
      <c r="C22" s="3" t="str">
        <f>Registrations!C37</f>
        <v xml:space="preserve">MGF </v>
      </c>
      <c r="D22" s="14" t="str">
        <f>Registrations!D37</f>
        <v>Auckland</v>
      </c>
      <c r="E22" s="63">
        <v>34.299999999999997</v>
      </c>
      <c r="F22" s="49">
        <f t="shared" si="0"/>
        <v>79.883381924198247</v>
      </c>
      <c r="G22" s="64">
        <v>64.400000000000006</v>
      </c>
      <c r="H22" s="50">
        <f t="shared" si="1"/>
        <v>82.919254658385086</v>
      </c>
      <c r="I22" s="63">
        <v>36.6</v>
      </c>
      <c r="J22" s="49">
        <f t="shared" si="2"/>
        <v>92.076502732240442</v>
      </c>
      <c r="K22" s="63">
        <v>36.799999999999997</v>
      </c>
      <c r="L22" s="49">
        <f t="shared" si="3"/>
        <v>87.771739130434781</v>
      </c>
      <c r="M22" s="59">
        <f t="shared" si="4"/>
        <v>342.65087844525851</v>
      </c>
      <c r="N22" s="47">
        <v>17</v>
      </c>
      <c r="O22" s="32">
        <v>5</v>
      </c>
      <c r="P22" s="39"/>
      <c r="Q22" s="42">
        <f t="shared" si="5"/>
        <v>71.3</v>
      </c>
    </row>
    <row r="23" spans="1:18" x14ac:dyDescent="0.25">
      <c r="A23">
        <f>Registrations!A40</f>
        <v>35</v>
      </c>
      <c r="B23" s="4" t="str">
        <f>Registrations!B40</f>
        <v>Diane Hughson-Smith</v>
      </c>
      <c r="C23" s="3" t="str">
        <f>Registrations!C40</f>
        <v>MGF</v>
      </c>
      <c r="D23" s="14" t="str">
        <f>Registrations!D40</f>
        <v>Auckland</v>
      </c>
      <c r="E23" s="63">
        <v>33.200000000000003</v>
      </c>
      <c r="F23" s="49">
        <f t="shared" si="0"/>
        <v>82.53012048192771</v>
      </c>
      <c r="G23" s="64">
        <v>66</v>
      </c>
      <c r="H23" s="50">
        <f t="shared" si="1"/>
        <v>80.909090909090907</v>
      </c>
      <c r="I23" s="63">
        <v>38.799999999999997</v>
      </c>
      <c r="J23" s="49">
        <f t="shared" si="2"/>
        <v>86.855670103092791</v>
      </c>
      <c r="K23" s="63">
        <v>36.6</v>
      </c>
      <c r="L23" s="49">
        <f t="shared" si="3"/>
        <v>88.251366120218563</v>
      </c>
      <c r="M23" s="59">
        <f t="shared" si="4"/>
        <v>338.54624761432996</v>
      </c>
      <c r="N23" s="47">
        <v>18</v>
      </c>
      <c r="O23" s="32">
        <v>6</v>
      </c>
      <c r="P23" s="39">
        <v>3</v>
      </c>
      <c r="Q23" s="42">
        <f t="shared" si="5"/>
        <v>69.2</v>
      </c>
    </row>
    <row r="24" spans="1:18" x14ac:dyDescent="0.25">
      <c r="A24">
        <f>Registrations!A28</f>
        <v>23</v>
      </c>
      <c r="B24" s="4" t="str">
        <f>Registrations!B28</f>
        <v>Tosh Shiraiwa</v>
      </c>
      <c r="C24" s="3" t="str">
        <f>Registrations!C28</f>
        <v>MG Midget</v>
      </c>
      <c r="D24" s="14" t="str">
        <f>Registrations!D28</f>
        <v>Wellington</v>
      </c>
      <c r="E24" s="63">
        <v>31.4</v>
      </c>
      <c r="F24" s="49">
        <f t="shared" si="0"/>
        <v>87.261146496815286</v>
      </c>
      <c r="G24" s="64">
        <v>73.8</v>
      </c>
      <c r="H24" s="50">
        <f t="shared" si="1"/>
        <v>72.357723577235774</v>
      </c>
      <c r="I24" s="63">
        <v>37.299999999999997</v>
      </c>
      <c r="J24" s="49">
        <f t="shared" si="2"/>
        <v>90.348525469168919</v>
      </c>
      <c r="K24" s="63">
        <v>36.6</v>
      </c>
      <c r="L24" s="49">
        <f t="shared" si="3"/>
        <v>88.251366120218563</v>
      </c>
      <c r="M24" s="59">
        <f t="shared" si="4"/>
        <v>338.21876166343856</v>
      </c>
      <c r="N24" s="47">
        <v>19</v>
      </c>
      <c r="O24" s="32">
        <v>6</v>
      </c>
      <c r="P24" s="39"/>
      <c r="Q24" s="42">
        <f t="shared" si="5"/>
        <v>69</v>
      </c>
      <c r="R24" s="1" t="s">
        <v>107</v>
      </c>
    </row>
    <row r="25" spans="1:18" x14ac:dyDescent="0.25">
      <c r="A25">
        <f>Registrations!A21</f>
        <v>16</v>
      </c>
      <c r="B25" s="4" t="str">
        <f>Registrations!B21</f>
        <v>Bob Butterworth</v>
      </c>
      <c r="C25" s="3" t="str">
        <f>Registrations!C21</f>
        <v>MGBGT</v>
      </c>
      <c r="D25" s="14" t="str">
        <f>Registrations!D21</f>
        <v>Auckland</v>
      </c>
      <c r="E25" s="63">
        <v>32.5</v>
      </c>
      <c r="F25" s="49">
        <f t="shared" si="0"/>
        <v>84.307692307692307</v>
      </c>
      <c r="G25" s="64">
        <v>68.900000000000006</v>
      </c>
      <c r="H25" s="50">
        <f t="shared" si="1"/>
        <v>77.503628447024667</v>
      </c>
      <c r="I25" s="63">
        <v>38.1</v>
      </c>
      <c r="J25" s="49">
        <f t="shared" si="2"/>
        <v>88.451443569553817</v>
      </c>
      <c r="K25" s="63">
        <v>39.1</v>
      </c>
      <c r="L25" s="49">
        <f t="shared" si="3"/>
        <v>82.608695652173907</v>
      </c>
      <c r="M25" s="59">
        <f t="shared" si="4"/>
        <v>332.87145997644473</v>
      </c>
      <c r="N25" s="47">
        <v>20</v>
      </c>
      <c r="O25" s="32">
        <v>7</v>
      </c>
      <c r="P25" s="39"/>
      <c r="Q25" s="42">
        <f t="shared" si="5"/>
        <v>66.3</v>
      </c>
    </row>
    <row r="26" spans="1:18" x14ac:dyDescent="0.25">
      <c r="A26">
        <f>Registrations!A23</f>
        <v>18</v>
      </c>
      <c r="B26" s="4" t="str">
        <f>Registrations!B23</f>
        <v>Denis Christiansen</v>
      </c>
      <c r="C26" s="3" t="str">
        <f>Registrations!C23</f>
        <v>MG ZR 160</v>
      </c>
      <c r="D26" s="14" t="str">
        <f>Registrations!D23</f>
        <v>Wellington</v>
      </c>
      <c r="E26" s="63">
        <v>31.3</v>
      </c>
      <c r="F26" s="49">
        <f t="shared" si="0"/>
        <v>87.53993610223641</v>
      </c>
      <c r="G26" s="64">
        <v>62</v>
      </c>
      <c r="H26" s="50">
        <f t="shared" si="1"/>
        <v>86.129032258064512</v>
      </c>
      <c r="I26" s="63">
        <v>45</v>
      </c>
      <c r="J26" s="49">
        <f t="shared" si="2"/>
        <v>74.8888888888889</v>
      </c>
      <c r="K26" s="63">
        <v>38.700000000000003</v>
      </c>
      <c r="L26" s="49">
        <f t="shared" si="3"/>
        <v>83.462532299741582</v>
      </c>
      <c r="M26" s="59">
        <f t="shared" si="4"/>
        <v>332.02038954893146</v>
      </c>
      <c r="N26" s="47">
        <v>21</v>
      </c>
      <c r="O26" s="32">
        <v>7</v>
      </c>
      <c r="P26" s="39"/>
      <c r="Q26" s="42">
        <f t="shared" si="5"/>
        <v>65.900000000000006</v>
      </c>
      <c r="R26" s="1" t="s">
        <v>107</v>
      </c>
    </row>
    <row r="27" spans="1:18" x14ac:dyDescent="0.25">
      <c r="A27">
        <f>Registrations!A26</f>
        <v>21</v>
      </c>
      <c r="B27" s="4" t="str">
        <f>Registrations!B26</f>
        <v>Kate Brader</v>
      </c>
      <c r="C27" s="3" t="str">
        <f>Registrations!C26</f>
        <v>MG Midget</v>
      </c>
      <c r="D27" s="14" t="str">
        <f>Registrations!D26</f>
        <v>Wellington</v>
      </c>
      <c r="E27" s="63">
        <v>38.700000000000003</v>
      </c>
      <c r="F27" s="49">
        <f t="shared" si="0"/>
        <v>70.801033591731255</v>
      </c>
      <c r="G27" s="64">
        <v>67.599999999999994</v>
      </c>
      <c r="H27" s="50">
        <f t="shared" si="1"/>
        <v>78.994082840236686</v>
      </c>
      <c r="I27" s="63">
        <v>39.299999999999997</v>
      </c>
      <c r="J27" s="49">
        <f t="shared" si="2"/>
        <v>85.750636132315535</v>
      </c>
      <c r="K27" s="63">
        <v>35.200000000000003</v>
      </c>
      <c r="L27" s="49">
        <f t="shared" si="3"/>
        <v>91.761363636363626</v>
      </c>
      <c r="M27" s="59">
        <f t="shared" si="4"/>
        <v>327.3071162006471</v>
      </c>
      <c r="N27" s="47">
        <v>22</v>
      </c>
      <c r="O27" s="32">
        <v>7</v>
      </c>
      <c r="P27" s="39">
        <v>4</v>
      </c>
      <c r="Q27" s="42">
        <f t="shared" si="5"/>
        <v>63.6</v>
      </c>
      <c r="R27" s="1" t="s">
        <v>107</v>
      </c>
    </row>
    <row r="28" spans="1:18" x14ac:dyDescent="0.25">
      <c r="A28">
        <f>Registrations!A20</f>
        <v>15</v>
      </c>
      <c r="B28" s="4" t="str">
        <f>Registrations!B20</f>
        <v>Stephen Jones</v>
      </c>
      <c r="C28" s="3" t="str">
        <f>Registrations!C20</f>
        <v>MGB</v>
      </c>
      <c r="D28" s="14" t="str">
        <f>Registrations!D20</f>
        <v>Auckland</v>
      </c>
      <c r="E28" s="63">
        <v>33.4</v>
      </c>
      <c r="F28" s="49">
        <f t="shared" si="0"/>
        <v>82.035928143712582</v>
      </c>
      <c r="G28" s="64">
        <v>74.5</v>
      </c>
      <c r="H28" s="50">
        <f t="shared" si="1"/>
        <v>71.677852348993284</v>
      </c>
      <c r="I28" s="63">
        <v>38.200000000000003</v>
      </c>
      <c r="J28" s="49">
        <f t="shared" si="2"/>
        <v>88.21989528795811</v>
      </c>
      <c r="K28" s="63">
        <v>38.700000000000003</v>
      </c>
      <c r="L28" s="49">
        <f t="shared" si="3"/>
        <v>83.462532299741582</v>
      </c>
      <c r="M28" s="59">
        <f t="shared" si="4"/>
        <v>325.39620808040559</v>
      </c>
      <c r="N28" s="47">
        <v>23</v>
      </c>
      <c r="O28" s="32">
        <v>8</v>
      </c>
      <c r="P28" s="39"/>
      <c r="Q28" s="42">
        <f t="shared" si="5"/>
        <v>62.7</v>
      </c>
    </row>
    <row r="29" spans="1:18" x14ac:dyDescent="0.25">
      <c r="A29">
        <f>Registrations!A33</f>
        <v>28</v>
      </c>
      <c r="B29" s="4" t="str">
        <f>Registrations!B33</f>
        <v>Malcolm Fleming</v>
      </c>
      <c r="C29" s="3" t="str">
        <f>Registrations!C33</f>
        <v>MGF</v>
      </c>
      <c r="D29" s="14" t="str">
        <f>Registrations!D33</f>
        <v>Wellington</v>
      </c>
      <c r="E29" s="63">
        <v>31.1</v>
      </c>
      <c r="F29" s="49">
        <f t="shared" si="0"/>
        <v>88.102893890675233</v>
      </c>
      <c r="G29" s="64">
        <v>67.5</v>
      </c>
      <c r="H29" s="50">
        <f t="shared" si="1"/>
        <v>79.111111111111114</v>
      </c>
      <c r="I29" s="63">
        <v>40.5</v>
      </c>
      <c r="J29" s="49">
        <f t="shared" si="2"/>
        <v>83.209876543209887</v>
      </c>
      <c r="K29" s="63">
        <v>44.9</v>
      </c>
      <c r="L29" s="49">
        <f t="shared" si="3"/>
        <v>71.937639198218264</v>
      </c>
      <c r="M29" s="59">
        <f t="shared" si="4"/>
        <v>322.3615207432145</v>
      </c>
      <c r="N29" s="47">
        <v>24</v>
      </c>
      <c r="O29" s="32">
        <v>8</v>
      </c>
      <c r="P29" s="39"/>
      <c r="Q29" s="42">
        <f t="shared" si="5"/>
        <v>61.2</v>
      </c>
      <c r="R29" s="1" t="s">
        <v>107</v>
      </c>
    </row>
    <row r="30" spans="1:18" x14ac:dyDescent="0.25">
      <c r="A30">
        <f>Registrations!A24</f>
        <v>19</v>
      </c>
      <c r="B30" s="4" t="str">
        <f>Registrations!B24</f>
        <v>Margaret Christiansen</v>
      </c>
      <c r="C30" s="3" t="str">
        <f>Registrations!C24</f>
        <v>MG ZR 160</v>
      </c>
      <c r="D30" s="14" t="str">
        <f>Registrations!D24</f>
        <v>Wellington</v>
      </c>
      <c r="E30" s="63">
        <v>31.9</v>
      </c>
      <c r="F30" s="49">
        <f t="shared" si="0"/>
        <v>85.893416927899693</v>
      </c>
      <c r="G30" s="64">
        <v>84.3</v>
      </c>
      <c r="H30" s="50">
        <f t="shared" si="1"/>
        <v>63.345195729537366</v>
      </c>
      <c r="I30" s="63">
        <v>41.9</v>
      </c>
      <c r="J30" s="49">
        <f t="shared" si="2"/>
        <v>80.429594272076372</v>
      </c>
      <c r="K30" s="63">
        <v>36.1</v>
      </c>
      <c r="L30" s="49">
        <f t="shared" si="3"/>
        <v>89.473684210526301</v>
      </c>
      <c r="M30" s="59">
        <f t="shared" si="4"/>
        <v>319.14189114003972</v>
      </c>
      <c r="N30" s="47">
        <v>25</v>
      </c>
      <c r="O30" s="32">
        <v>9</v>
      </c>
      <c r="P30" s="39">
        <v>5</v>
      </c>
      <c r="Q30" s="42">
        <f t="shared" si="5"/>
        <v>59.7</v>
      </c>
      <c r="R30" s="1" t="s">
        <v>107</v>
      </c>
    </row>
    <row r="31" spans="1:18" x14ac:dyDescent="0.25">
      <c r="A31">
        <f>Registrations!A39</f>
        <v>34</v>
      </c>
      <c r="B31" s="4" t="str">
        <f>Registrations!B39</f>
        <v>Lionel Brackley</v>
      </c>
      <c r="C31" s="3" t="str">
        <f>Registrations!C39</f>
        <v>MG TF</v>
      </c>
      <c r="D31" s="14" t="str">
        <f>Registrations!D39</f>
        <v>Auckland</v>
      </c>
      <c r="E31" s="63">
        <v>33.200000000000003</v>
      </c>
      <c r="F31" s="49">
        <f t="shared" si="0"/>
        <v>82.53012048192771</v>
      </c>
      <c r="G31" s="64">
        <v>72.3</v>
      </c>
      <c r="H31" s="50">
        <f t="shared" si="1"/>
        <v>73.858921161825734</v>
      </c>
      <c r="I31" s="63">
        <v>45</v>
      </c>
      <c r="J31" s="49">
        <f t="shared" si="2"/>
        <v>74.8888888888889</v>
      </c>
      <c r="K31" s="63">
        <v>38</v>
      </c>
      <c r="L31" s="49">
        <f t="shared" si="3"/>
        <v>85</v>
      </c>
      <c r="M31" s="59">
        <f t="shared" si="4"/>
        <v>316.27793053264236</v>
      </c>
      <c r="N31" s="47">
        <v>26</v>
      </c>
      <c r="O31" s="32">
        <v>10</v>
      </c>
      <c r="P31" s="39"/>
      <c r="Q31" s="42">
        <f t="shared" si="5"/>
        <v>58.4</v>
      </c>
    </row>
    <row r="32" spans="1:18" ht="15.75" thickBot="1" x14ac:dyDescent="0.3">
      <c r="A32">
        <f>Registrations!A36</f>
        <v>31</v>
      </c>
      <c r="B32" s="5" t="str">
        <f>Registrations!B36</f>
        <v>Ree Langdon</v>
      </c>
      <c r="C32" s="6" t="str">
        <f>Registrations!C36</f>
        <v xml:space="preserve">MGF </v>
      </c>
      <c r="D32" s="15" t="str">
        <f>Registrations!D36</f>
        <v>Auckland</v>
      </c>
      <c r="E32" s="65">
        <v>35.1</v>
      </c>
      <c r="F32" s="51">
        <f t="shared" si="0"/>
        <v>78.06267806267806</v>
      </c>
      <c r="G32" s="66">
        <v>67.7</v>
      </c>
      <c r="H32" s="52">
        <f t="shared" si="1"/>
        <v>78.877400295420969</v>
      </c>
      <c r="I32" s="65">
        <v>48.6</v>
      </c>
      <c r="J32" s="51">
        <f t="shared" si="2"/>
        <v>69.341563786008237</v>
      </c>
      <c r="K32" s="65">
        <v>36.700000000000003</v>
      </c>
      <c r="L32" s="51">
        <f t="shared" si="3"/>
        <v>88.010899182561303</v>
      </c>
      <c r="M32" s="60">
        <f t="shared" si="4"/>
        <v>314.29254132666858</v>
      </c>
      <c r="N32" s="48">
        <v>27</v>
      </c>
      <c r="O32" s="35">
        <v>11</v>
      </c>
      <c r="P32" s="40">
        <v>6</v>
      </c>
      <c r="Q32" s="43">
        <f t="shared" si="5"/>
        <v>57.4</v>
      </c>
    </row>
  </sheetData>
  <mergeCells count="1">
    <mergeCell ref="A1:Q1"/>
  </mergeCells>
  <phoneticPr fontId="3" type="noConversion"/>
  <pageMargins left="0.7" right="0.7" top="0.75" bottom="0.75" header="0.3" footer="0.3"/>
  <pageSetup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workbookViewId="0">
      <selection activeCell="V7" sqref="V7"/>
    </sheetView>
  </sheetViews>
  <sheetFormatPr defaultRowHeight="15" x14ac:dyDescent="0.25"/>
  <cols>
    <col min="1" max="1" width="3" bestFit="1" customWidth="1"/>
    <col min="2" max="2" width="19.140625" bestFit="1" customWidth="1"/>
    <col min="3" max="3" width="10.7109375" bestFit="1" customWidth="1"/>
    <col min="4" max="4" width="9.7109375" hidden="1" customWidth="1"/>
    <col min="5" max="6" width="7.5703125" bestFit="1" customWidth="1"/>
    <col min="7" max="7" width="7.28515625" bestFit="1" customWidth="1"/>
    <col min="8" max="8" width="4.28515625" style="1" bestFit="1" customWidth="1"/>
    <col min="9" max="9" width="3.28515625" style="1" bestFit="1" customWidth="1"/>
    <col min="10" max="10" width="3" style="1" bestFit="1" customWidth="1"/>
    <col min="11" max="11" width="6.28515625" bestFit="1" customWidth="1"/>
    <col min="12" max="12" width="9.140625" style="1"/>
  </cols>
  <sheetData>
    <row r="1" spans="1:12" ht="18.75" x14ac:dyDescent="0.3">
      <c r="A1" s="121" t="s">
        <v>82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</row>
    <row r="4" spans="1:12" ht="15.75" thickBot="1" x14ac:dyDescent="0.3"/>
    <row r="5" spans="1:12" s="2" customFormat="1" ht="15.75" thickBot="1" x14ac:dyDescent="0.3">
      <c r="B5" s="9" t="str">
        <f>Registrations!B5</f>
        <v>Name</v>
      </c>
      <c r="C5" s="10" t="str">
        <f>Registrations!C5</f>
        <v>Car</v>
      </c>
      <c r="D5" s="12" t="str">
        <f>Registrations!D5</f>
        <v>Centre</v>
      </c>
      <c r="E5" s="9" t="s">
        <v>80</v>
      </c>
      <c r="F5" s="10" t="s">
        <v>81</v>
      </c>
      <c r="G5" s="10" t="s">
        <v>79</v>
      </c>
      <c r="H5" s="25" t="s">
        <v>78</v>
      </c>
      <c r="I5" s="26" t="s">
        <v>77</v>
      </c>
      <c r="J5" s="27" t="s">
        <v>76</v>
      </c>
      <c r="K5" s="41" t="s">
        <v>72</v>
      </c>
      <c r="L5" s="120" t="s">
        <v>107</v>
      </c>
    </row>
    <row r="6" spans="1:12" x14ac:dyDescent="0.25">
      <c r="A6">
        <f>Registrations!A6</f>
        <v>1</v>
      </c>
      <c r="B6" s="7" t="str">
        <f>Registrations!B6</f>
        <v>Andrew Walbran</v>
      </c>
      <c r="C6" s="8" t="str">
        <f>Registrations!C6</f>
        <v>MG Midget</v>
      </c>
      <c r="D6" s="13" t="str">
        <f>Registrations!D6</f>
        <v>Auckland</v>
      </c>
      <c r="E6" s="85">
        <v>87.64</v>
      </c>
      <c r="F6" s="86">
        <v>85.78</v>
      </c>
      <c r="G6" s="29">
        <f t="shared" ref="G6:G30" si="0">MIN(E6:F6)</f>
        <v>85.78</v>
      </c>
      <c r="H6" s="28">
        <v>1</v>
      </c>
      <c r="I6" s="29">
        <v>1</v>
      </c>
      <c r="J6" s="38"/>
      <c r="K6" s="87">
        <f>ROUND(((85.78/G6)^2*100),1)</f>
        <v>100</v>
      </c>
    </row>
    <row r="7" spans="1:12" x14ac:dyDescent="0.25">
      <c r="A7">
        <f>Registrations!A9</f>
        <v>4</v>
      </c>
      <c r="B7" s="4" t="str">
        <f>Registrations!B9</f>
        <v>Paul Walbran</v>
      </c>
      <c r="C7" s="3" t="str">
        <f>Registrations!C9</f>
        <v>MGB</v>
      </c>
      <c r="D7" s="14" t="str">
        <f>Registrations!D9</f>
        <v>Auckland</v>
      </c>
      <c r="E7" s="88">
        <v>91.51</v>
      </c>
      <c r="F7" s="89">
        <v>86.5</v>
      </c>
      <c r="G7" s="89">
        <f t="shared" si="0"/>
        <v>86.5</v>
      </c>
      <c r="H7" s="31">
        <v>2</v>
      </c>
      <c r="I7" s="32">
        <v>1</v>
      </c>
      <c r="J7" s="39"/>
      <c r="K7" s="90">
        <f t="shared" ref="K7:K30" si="1">ROUND(((85.78/G7)^2*100),1)</f>
        <v>98.3</v>
      </c>
    </row>
    <row r="8" spans="1:12" x14ac:dyDescent="0.25">
      <c r="A8">
        <f>Registrations!A25</f>
        <v>20</v>
      </c>
      <c r="B8" s="4" t="str">
        <f>Registrations!B25</f>
        <v>Geoff Brader</v>
      </c>
      <c r="C8" s="3" t="str">
        <f>Registrations!C25</f>
        <v>MG Midget</v>
      </c>
      <c r="D8" s="14" t="str">
        <f>Registrations!D25</f>
        <v>Wellington</v>
      </c>
      <c r="E8" s="88">
        <v>90.44</v>
      </c>
      <c r="F8" s="89">
        <v>87.15</v>
      </c>
      <c r="G8" s="32">
        <f t="shared" si="0"/>
        <v>87.15</v>
      </c>
      <c r="H8" s="31">
        <v>3</v>
      </c>
      <c r="I8" s="32">
        <v>2</v>
      </c>
      <c r="J8" s="39"/>
      <c r="K8" s="90">
        <f t="shared" si="1"/>
        <v>96.9</v>
      </c>
      <c r="L8" s="1" t="s">
        <v>109</v>
      </c>
    </row>
    <row r="9" spans="1:12" x14ac:dyDescent="0.25">
      <c r="A9">
        <f>Registrations!A17</f>
        <v>12</v>
      </c>
      <c r="B9" s="4" t="str">
        <f>Registrations!B17</f>
        <v>Darryl Bretherton</v>
      </c>
      <c r="C9" s="3" t="str">
        <f>Registrations!C17</f>
        <v>MGBGT</v>
      </c>
      <c r="D9" s="14" t="str">
        <f>Registrations!D17</f>
        <v>Auckland</v>
      </c>
      <c r="E9" s="88">
        <v>89.54</v>
      </c>
      <c r="F9" s="89">
        <v>87.62</v>
      </c>
      <c r="G9" s="32">
        <f t="shared" si="0"/>
        <v>87.62</v>
      </c>
      <c r="H9" s="31">
        <v>4</v>
      </c>
      <c r="I9" s="32">
        <v>2</v>
      </c>
      <c r="J9" s="39"/>
      <c r="K9" s="90">
        <f t="shared" si="1"/>
        <v>95.8</v>
      </c>
    </row>
    <row r="10" spans="1:12" x14ac:dyDescent="0.25">
      <c r="A10">
        <f>Registrations!A34</f>
        <v>29</v>
      </c>
      <c r="B10" s="4" t="str">
        <f>Registrations!B34</f>
        <v>Doug Dingle</v>
      </c>
      <c r="C10" s="3" t="str">
        <f>Registrations!C34</f>
        <v xml:space="preserve">MGF </v>
      </c>
      <c r="D10" s="14" t="str">
        <f>Registrations!D34</f>
        <v>Auckland</v>
      </c>
      <c r="E10" s="88">
        <v>95.43</v>
      </c>
      <c r="F10" s="89">
        <v>88.58</v>
      </c>
      <c r="G10" s="32">
        <f t="shared" si="0"/>
        <v>88.58</v>
      </c>
      <c r="H10" s="31">
        <v>5</v>
      </c>
      <c r="I10" s="32">
        <v>1</v>
      </c>
      <c r="J10" s="39"/>
      <c r="K10" s="90">
        <f t="shared" si="1"/>
        <v>93.8</v>
      </c>
    </row>
    <row r="11" spans="1:12" x14ac:dyDescent="0.25">
      <c r="A11">
        <f>Registrations!A35</f>
        <v>30</v>
      </c>
      <c r="B11" s="4" t="str">
        <f>Registrations!B35</f>
        <v>Den Williams</v>
      </c>
      <c r="C11" s="3" t="str">
        <f>Registrations!C35</f>
        <v xml:space="preserve">MGF </v>
      </c>
      <c r="D11" s="14" t="str">
        <f>Registrations!D35</f>
        <v>Auckland</v>
      </c>
      <c r="E11" s="88">
        <v>93.12</v>
      </c>
      <c r="F11" s="89">
        <v>88.71</v>
      </c>
      <c r="G11" s="32">
        <f t="shared" si="0"/>
        <v>88.71</v>
      </c>
      <c r="H11" s="31">
        <v>6</v>
      </c>
      <c r="I11" s="32">
        <v>2</v>
      </c>
      <c r="J11" s="39"/>
      <c r="K11" s="90">
        <f t="shared" si="1"/>
        <v>93.5</v>
      </c>
    </row>
    <row r="12" spans="1:12" x14ac:dyDescent="0.25">
      <c r="A12">
        <f>Registrations!A7</f>
        <v>2</v>
      </c>
      <c r="B12" s="4" t="str">
        <f>Registrations!B7</f>
        <v>Jennie Walbran</v>
      </c>
      <c r="C12" s="3" t="str">
        <f>Registrations!C7</f>
        <v>MG Midget</v>
      </c>
      <c r="D12" s="14" t="str">
        <f>Registrations!D7</f>
        <v>Auckland</v>
      </c>
      <c r="E12" s="88">
        <v>94.45</v>
      </c>
      <c r="F12" s="89">
        <v>89.32</v>
      </c>
      <c r="G12" s="32">
        <f t="shared" si="0"/>
        <v>89.32</v>
      </c>
      <c r="H12" s="31">
        <v>7</v>
      </c>
      <c r="I12" s="32">
        <v>3</v>
      </c>
      <c r="J12" s="39">
        <v>1</v>
      </c>
      <c r="K12" s="90">
        <f t="shared" si="1"/>
        <v>92.2</v>
      </c>
    </row>
    <row r="13" spans="1:12" x14ac:dyDescent="0.25">
      <c r="A13">
        <f>Registrations!A28</f>
        <v>23</v>
      </c>
      <c r="B13" s="4" t="str">
        <f>Registrations!B28</f>
        <v>Tosh Shiraiwa</v>
      </c>
      <c r="C13" s="3" t="str">
        <f>Registrations!C28</f>
        <v>MG Midget</v>
      </c>
      <c r="D13" s="14" t="str">
        <f>Registrations!D28</f>
        <v>Wellington</v>
      </c>
      <c r="E13" s="88">
        <v>93.5</v>
      </c>
      <c r="F13" s="89">
        <v>89.39</v>
      </c>
      <c r="G13" s="32">
        <f t="shared" si="0"/>
        <v>89.39</v>
      </c>
      <c r="H13" s="31">
        <v>8</v>
      </c>
      <c r="I13" s="32">
        <v>4</v>
      </c>
      <c r="J13" s="39"/>
      <c r="K13" s="90">
        <f t="shared" si="1"/>
        <v>92.1</v>
      </c>
      <c r="L13" s="1" t="s">
        <v>109</v>
      </c>
    </row>
    <row r="14" spans="1:12" x14ac:dyDescent="0.25">
      <c r="A14">
        <f>Registrations!A18</f>
        <v>13</v>
      </c>
      <c r="B14" s="4" t="str">
        <f>Registrations!B18</f>
        <v>Ross Armstrong</v>
      </c>
      <c r="C14" s="3" t="str">
        <f>Registrations!C18</f>
        <v>MGB</v>
      </c>
      <c r="D14" s="14" t="str">
        <f>Registrations!D18</f>
        <v>Wellington</v>
      </c>
      <c r="E14" s="88">
        <v>94.6</v>
      </c>
      <c r="F14" s="89">
        <v>90.19</v>
      </c>
      <c r="G14" s="32">
        <f t="shared" si="0"/>
        <v>90.19</v>
      </c>
      <c r="H14" s="31">
        <v>9</v>
      </c>
      <c r="I14" s="32">
        <v>3</v>
      </c>
      <c r="J14" s="39"/>
      <c r="K14" s="90">
        <f t="shared" si="1"/>
        <v>90.5</v>
      </c>
      <c r="L14" s="1" t="s">
        <v>109</v>
      </c>
    </row>
    <row r="15" spans="1:12" x14ac:dyDescent="0.25">
      <c r="A15">
        <f>Registrations!A37</f>
        <v>32</v>
      </c>
      <c r="B15" s="4" t="str">
        <f>Registrations!B37</f>
        <v>Alan Thorn</v>
      </c>
      <c r="C15" s="3" t="str">
        <f>Registrations!C37</f>
        <v xml:space="preserve">MGF </v>
      </c>
      <c r="D15" s="14" t="str">
        <f>Registrations!D37</f>
        <v>Auckland</v>
      </c>
      <c r="E15" s="88">
        <v>93.82</v>
      </c>
      <c r="F15" s="89">
        <v>90.48</v>
      </c>
      <c r="G15" s="32">
        <f t="shared" si="0"/>
        <v>90.48</v>
      </c>
      <c r="H15" s="31">
        <v>10</v>
      </c>
      <c r="I15" s="32">
        <v>3</v>
      </c>
      <c r="J15" s="39"/>
      <c r="K15" s="90">
        <f t="shared" si="1"/>
        <v>89.9</v>
      </c>
    </row>
    <row r="16" spans="1:12" x14ac:dyDescent="0.25">
      <c r="A16">
        <f>Registrations!A29</f>
        <v>24</v>
      </c>
      <c r="B16" s="4" t="str">
        <f>Registrations!B29</f>
        <v>Mike DeWit</v>
      </c>
      <c r="C16" s="3" t="str">
        <f>Registrations!C29</f>
        <v>MG Midget</v>
      </c>
      <c r="D16" s="14" t="str">
        <f>Registrations!D29</f>
        <v>Auckland</v>
      </c>
      <c r="E16" s="88">
        <v>95.36</v>
      </c>
      <c r="F16" s="89">
        <v>91.25</v>
      </c>
      <c r="G16" s="32">
        <f t="shared" si="0"/>
        <v>91.25</v>
      </c>
      <c r="H16" s="31">
        <v>11</v>
      </c>
      <c r="I16" s="32">
        <v>5</v>
      </c>
      <c r="J16" s="39"/>
      <c r="K16" s="90">
        <f t="shared" si="1"/>
        <v>88.4</v>
      </c>
    </row>
    <row r="17" spans="1:12" x14ac:dyDescent="0.25">
      <c r="A17">
        <f>Registrations!A26</f>
        <v>21</v>
      </c>
      <c r="B17" s="4" t="str">
        <f>Registrations!B26</f>
        <v>Kate Brader</v>
      </c>
      <c r="C17" s="3" t="str">
        <f>Registrations!C26</f>
        <v>MG Midget</v>
      </c>
      <c r="D17" s="14" t="str">
        <f>Registrations!D26</f>
        <v>Wellington</v>
      </c>
      <c r="E17" s="88">
        <v>98.94</v>
      </c>
      <c r="F17" s="89">
        <v>91.33</v>
      </c>
      <c r="G17" s="32">
        <f t="shared" si="0"/>
        <v>91.33</v>
      </c>
      <c r="H17" s="31">
        <v>12</v>
      </c>
      <c r="I17" s="32">
        <v>6</v>
      </c>
      <c r="J17" s="39">
        <v>2</v>
      </c>
      <c r="K17" s="90">
        <f t="shared" si="1"/>
        <v>88.2</v>
      </c>
      <c r="L17" s="1" t="s">
        <v>109</v>
      </c>
    </row>
    <row r="18" spans="1:12" x14ac:dyDescent="0.25">
      <c r="A18">
        <f>Registrations!A41</f>
        <v>36</v>
      </c>
      <c r="B18" s="4" t="str">
        <f>Registrations!B41</f>
        <v>CR</v>
      </c>
      <c r="C18" s="3" t="str">
        <f>Registrations!C41</f>
        <v>Escort</v>
      </c>
      <c r="D18" s="14" t="str">
        <f>Registrations!D41</f>
        <v>Auckland</v>
      </c>
      <c r="E18" s="88">
        <v>112.87</v>
      </c>
      <c r="F18" s="89">
        <v>91.66</v>
      </c>
      <c r="G18" s="32">
        <f t="shared" si="0"/>
        <v>91.66</v>
      </c>
      <c r="H18" s="31">
        <v>13</v>
      </c>
      <c r="I18" s="32"/>
      <c r="J18" s="39"/>
      <c r="K18" s="90">
        <f t="shared" si="1"/>
        <v>87.6</v>
      </c>
    </row>
    <row r="19" spans="1:12" x14ac:dyDescent="0.25">
      <c r="A19">
        <f>Registrations!A14</f>
        <v>9</v>
      </c>
      <c r="B19" s="4" t="str">
        <f>Registrations!B14</f>
        <v>Graeme Collet</v>
      </c>
      <c r="C19" s="3" t="str">
        <f>Registrations!C14</f>
        <v>MGB</v>
      </c>
      <c r="D19" s="14" t="str">
        <f>Registrations!D14</f>
        <v>Auckland</v>
      </c>
      <c r="E19" s="88">
        <v>97.28</v>
      </c>
      <c r="F19" s="89">
        <v>92.24</v>
      </c>
      <c r="G19" s="32">
        <f t="shared" si="0"/>
        <v>92.24</v>
      </c>
      <c r="H19" s="31">
        <v>14</v>
      </c>
      <c r="I19" s="32">
        <v>4</v>
      </c>
      <c r="J19" s="39"/>
      <c r="K19" s="90">
        <f t="shared" si="1"/>
        <v>86.5</v>
      </c>
    </row>
    <row r="20" spans="1:12" x14ac:dyDescent="0.25">
      <c r="A20">
        <f>Registrations!A23</f>
        <v>18</v>
      </c>
      <c r="B20" s="4" t="str">
        <f>Registrations!B23</f>
        <v>Denis Christiansen</v>
      </c>
      <c r="C20" s="3" t="str">
        <f>Registrations!C23</f>
        <v>MG ZR 160</v>
      </c>
      <c r="D20" s="14" t="str">
        <f>Registrations!D23</f>
        <v>Wellington</v>
      </c>
      <c r="E20" s="88">
        <v>97.97</v>
      </c>
      <c r="F20" s="89">
        <v>92.33</v>
      </c>
      <c r="G20" s="32">
        <f t="shared" si="0"/>
        <v>92.33</v>
      </c>
      <c r="H20" s="31">
        <v>15</v>
      </c>
      <c r="I20" s="32">
        <v>4</v>
      </c>
      <c r="J20" s="39"/>
      <c r="K20" s="90">
        <f t="shared" si="1"/>
        <v>86.3</v>
      </c>
      <c r="L20" s="1" t="s">
        <v>109</v>
      </c>
    </row>
    <row r="21" spans="1:12" x14ac:dyDescent="0.25">
      <c r="A21">
        <f>Registrations!A11</f>
        <v>6</v>
      </c>
      <c r="B21" s="4" t="str">
        <f>Registrations!B11</f>
        <v>Andy Lowe</v>
      </c>
      <c r="C21" s="3" t="str">
        <f>Registrations!C11</f>
        <v>MGBGT</v>
      </c>
      <c r="D21" s="14" t="str">
        <f>Registrations!D11</f>
        <v>Auckland</v>
      </c>
      <c r="E21" s="88">
        <v>93.17</v>
      </c>
      <c r="F21" s="89">
        <v>93.04</v>
      </c>
      <c r="G21" s="32">
        <f t="shared" si="0"/>
        <v>93.04</v>
      </c>
      <c r="H21" s="31">
        <v>16</v>
      </c>
      <c r="I21" s="32">
        <v>5</v>
      </c>
      <c r="J21" s="39"/>
      <c r="K21" s="90">
        <f t="shared" si="1"/>
        <v>85</v>
      </c>
    </row>
    <row r="22" spans="1:12" x14ac:dyDescent="0.25">
      <c r="A22">
        <f>Registrations!A38</f>
        <v>33</v>
      </c>
      <c r="B22" s="4" t="str">
        <f>Registrations!B38</f>
        <v>Nick Wilcox</v>
      </c>
      <c r="C22" s="3" t="str">
        <f>Registrations!C38</f>
        <v xml:space="preserve">MGF </v>
      </c>
      <c r="D22" s="14" t="str">
        <f>Registrations!D38</f>
        <v>Auckland</v>
      </c>
      <c r="E22" s="88">
        <v>98.4</v>
      </c>
      <c r="F22" s="89">
        <v>93.51</v>
      </c>
      <c r="G22" s="32">
        <f t="shared" si="0"/>
        <v>93.51</v>
      </c>
      <c r="H22" s="31">
        <v>17</v>
      </c>
      <c r="I22" s="32">
        <v>5</v>
      </c>
      <c r="J22" s="39"/>
      <c r="K22" s="90">
        <f t="shared" si="1"/>
        <v>84.2</v>
      </c>
    </row>
    <row r="23" spans="1:12" x14ac:dyDescent="0.25">
      <c r="A23">
        <f>Registrations!A19</f>
        <v>14</v>
      </c>
      <c r="B23" s="4" t="str">
        <f>Registrations!B19</f>
        <v>Anne Jones</v>
      </c>
      <c r="C23" s="3" t="str">
        <f>Registrations!C19</f>
        <v>MGB</v>
      </c>
      <c r="D23" s="14" t="str">
        <f>Registrations!D19</f>
        <v>Auckland</v>
      </c>
      <c r="E23" s="88">
        <v>100.78</v>
      </c>
      <c r="F23" s="89">
        <v>93.7</v>
      </c>
      <c r="G23" s="89">
        <f t="shared" si="0"/>
        <v>93.7</v>
      </c>
      <c r="H23" s="31">
        <v>18</v>
      </c>
      <c r="I23" s="32">
        <v>6</v>
      </c>
      <c r="J23" s="39">
        <v>3</v>
      </c>
      <c r="K23" s="90">
        <f t="shared" si="1"/>
        <v>83.8</v>
      </c>
      <c r="L23" s="1" t="s">
        <v>109</v>
      </c>
    </row>
    <row r="24" spans="1:12" x14ac:dyDescent="0.25">
      <c r="A24">
        <f>Registrations!A33</f>
        <v>28</v>
      </c>
      <c r="B24" s="4" t="str">
        <f>Registrations!B33</f>
        <v>Malcolm Fleming</v>
      </c>
      <c r="C24" s="3" t="str">
        <f>Registrations!C33</f>
        <v>MGF</v>
      </c>
      <c r="D24" s="14" t="str">
        <f>Registrations!D33</f>
        <v>Wellington</v>
      </c>
      <c r="E24" s="88">
        <v>98.09</v>
      </c>
      <c r="F24" s="89">
        <v>93.81</v>
      </c>
      <c r="G24" s="32">
        <f t="shared" si="0"/>
        <v>93.81</v>
      </c>
      <c r="H24" s="31">
        <v>19</v>
      </c>
      <c r="I24" s="32">
        <v>6</v>
      </c>
      <c r="J24" s="39"/>
      <c r="K24" s="90">
        <f t="shared" si="1"/>
        <v>83.6</v>
      </c>
      <c r="L24" s="1" t="s">
        <v>109</v>
      </c>
    </row>
    <row r="25" spans="1:12" x14ac:dyDescent="0.25">
      <c r="A25">
        <f>Registrations!A36</f>
        <v>31</v>
      </c>
      <c r="B25" s="4" t="str">
        <f>Registrations!B36</f>
        <v>Ree Langdon</v>
      </c>
      <c r="C25" s="3" t="str">
        <f>Registrations!C36</f>
        <v xml:space="preserve">MGF </v>
      </c>
      <c r="D25" s="14" t="str">
        <f>Registrations!D36</f>
        <v>Auckland</v>
      </c>
      <c r="E25" s="88">
        <v>97.25</v>
      </c>
      <c r="F25" s="89">
        <v>107.25</v>
      </c>
      <c r="G25" s="32">
        <f t="shared" si="0"/>
        <v>97.25</v>
      </c>
      <c r="H25" s="31">
        <v>20</v>
      </c>
      <c r="I25" s="32">
        <v>7</v>
      </c>
      <c r="J25" s="39">
        <v>4</v>
      </c>
      <c r="K25" s="90">
        <f t="shared" si="1"/>
        <v>77.8</v>
      </c>
    </row>
    <row r="26" spans="1:12" x14ac:dyDescent="0.25">
      <c r="A26">
        <f>Registrations!A12</f>
        <v>7</v>
      </c>
      <c r="B26" s="4" t="str">
        <f>Registrations!B12</f>
        <v>Bill Denize</v>
      </c>
      <c r="C26" s="3" t="str">
        <f>Registrations!C12</f>
        <v>MG RV8</v>
      </c>
      <c r="D26" s="14" t="str">
        <f>Registrations!D12</f>
        <v>Wellington</v>
      </c>
      <c r="E26" s="88">
        <v>104.99</v>
      </c>
      <c r="F26" s="89">
        <v>97.93</v>
      </c>
      <c r="G26" s="32">
        <f t="shared" si="0"/>
        <v>97.93</v>
      </c>
      <c r="H26" s="31">
        <v>21</v>
      </c>
      <c r="I26" s="32">
        <v>8</v>
      </c>
      <c r="J26" s="39"/>
      <c r="K26" s="90">
        <f t="shared" si="1"/>
        <v>76.7</v>
      </c>
      <c r="L26" s="1" t="s">
        <v>109</v>
      </c>
    </row>
    <row r="27" spans="1:12" x14ac:dyDescent="0.25">
      <c r="A27">
        <f>Registrations!A30</f>
        <v>25</v>
      </c>
      <c r="B27" s="4" t="str">
        <f>Registrations!B30</f>
        <v>Tim DeWit</v>
      </c>
      <c r="C27" s="3" t="str">
        <f>Registrations!C30</f>
        <v>MG Midget</v>
      </c>
      <c r="D27" s="14" t="str">
        <f>Registrations!D30</f>
        <v>Auckland</v>
      </c>
      <c r="E27" s="88">
        <v>102.1</v>
      </c>
      <c r="F27" s="89">
        <v>103.54</v>
      </c>
      <c r="G27" s="32">
        <f t="shared" si="0"/>
        <v>102.1</v>
      </c>
      <c r="H27" s="31">
        <v>22</v>
      </c>
      <c r="I27" s="32">
        <v>7</v>
      </c>
      <c r="J27" s="39"/>
      <c r="K27" s="90">
        <f t="shared" si="1"/>
        <v>70.599999999999994</v>
      </c>
    </row>
    <row r="28" spans="1:12" x14ac:dyDescent="0.25">
      <c r="A28">
        <f>Registrations!A20</f>
        <v>15</v>
      </c>
      <c r="B28" s="4" t="str">
        <f>Registrations!B20</f>
        <v>Stephen Jones</v>
      </c>
      <c r="C28" s="3" t="str">
        <f>Registrations!C20</f>
        <v>MGB</v>
      </c>
      <c r="D28" s="14" t="str">
        <f>Registrations!D20</f>
        <v>Auckland</v>
      </c>
      <c r="E28" s="88">
        <v>110.1</v>
      </c>
      <c r="F28" s="89">
        <v>102.43</v>
      </c>
      <c r="G28" s="32">
        <f t="shared" si="0"/>
        <v>102.43</v>
      </c>
      <c r="H28" s="31">
        <v>23</v>
      </c>
      <c r="I28" s="32">
        <v>7</v>
      </c>
      <c r="J28" s="39"/>
      <c r="K28" s="90">
        <f t="shared" si="1"/>
        <v>70.099999999999994</v>
      </c>
    </row>
    <row r="29" spans="1:12" x14ac:dyDescent="0.25">
      <c r="A29">
        <f>Registrations!A21</f>
        <v>16</v>
      </c>
      <c r="B29" s="4" t="str">
        <f>Registrations!B21</f>
        <v>Bob Butterworth</v>
      </c>
      <c r="C29" s="3" t="str">
        <f>Registrations!C21</f>
        <v>MGBGT</v>
      </c>
      <c r="D29" s="14" t="str">
        <f>Registrations!D21</f>
        <v>Auckland</v>
      </c>
      <c r="E29" s="88">
        <v>108.23</v>
      </c>
      <c r="F29" s="89"/>
      <c r="G29" s="32">
        <f t="shared" si="0"/>
        <v>108.23</v>
      </c>
      <c r="H29" s="31">
        <v>24</v>
      </c>
      <c r="I29" s="32">
        <v>8</v>
      </c>
      <c r="J29" s="39"/>
      <c r="K29" s="90">
        <f t="shared" si="1"/>
        <v>62.8</v>
      </c>
    </row>
    <row r="30" spans="1:12" ht="15.75" thickBot="1" x14ac:dyDescent="0.3">
      <c r="A30">
        <f>Registrations!A24</f>
        <v>19</v>
      </c>
      <c r="B30" s="5" t="str">
        <f>Registrations!B24</f>
        <v>Margaret Christiansen</v>
      </c>
      <c r="C30" s="6" t="str">
        <f>Registrations!C24</f>
        <v>MG ZR 160</v>
      </c>
      <c r="D30" s="15" t="str">
        <f>Registrations!D24</f>
        <v>Wellington</v>
      </c>
      <c r="E30" s="91">
        <v>127.58</v>
      </c>
      <c r="F30" s="92">
        <v>115.84</v>
      </c>
      <c r="G30" s="35">
        <f t="shared" si="0"/>
        <v>115.84</v>
      </c>
      <c r="H30" s="34">
        <v>25</v>
      </c>
      <c r="I30" s="35">
        <v>9</v>
      </c>
      <c r="J30" s="40">
        <v>5</v>
      </c>
      <c r="K30" s="93">
        <f t="shared" si="1"/>
        <v>54.8</v>
      </c>
      <c r="L30" s="1" t="s">
        <v>109</v>
      </c>
    </row>
  </sheetData>
  <mergeCells count="1">
    <mergeCell ref="A1:K1"/>
  </mergeCells>
  <phoneticPr fontId="3" type="noConversion"/>
  <pageMargins left="0.7" right="0.7" top="0.75" bottom="0.75" header="0.3" footer="0.3"/>
  <pageSetup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topLeftCell="A4" workbookViewId="0">
      <selection activeCell="M36" sqref="M36"/>
    </sheetView>
  </sheetViews>
  <sheetFormatPr defaultRowHeight="15" x14ac:dyDescent="0.25"/>
  <cols>
    <col min="1" max="1" width="3" bestFit="1" customWidth="1"/>
    <col min="2" max="2" width="19.140625" bestFit="1" customWidth="1"/>
    <col min="3" max="3" width="10.7109375" bestFit="1" customWidth="1"/>
    <col min="4" max="4" width="9.7109375" hidden="1" customWidth="1"/>
    <col min="5" max="5" width="6.7109375" bestFit="1" customWidth="1"/>
    <col min="6" max="6" width="7.42578125" bestFit="1" customWidth="1"/>
    <col min="7" max="7" width="7.28515625" bestFit="1" customWidth="1"/>
    <col min="8" max="8" width="6.140625" bestFit="1" customWidth="1"/>
    <col min="9" max="9" width="6" bestFit="1" customWidth="1"/>
    <col min="10" max="10" width="4.28515625" style="1" bestFit="1" customWidth="1"/>
    <col min="11" max="11" width="3" style="1" bestFit="1" customWidth="1"/>
    <col min="12" max="12" width="6.5703125" bestFit="1" customWidth="1"/>
    <col min="13" max="13" width="9.140625" style="1"/>
  </cols>
  <sheetData>
    <row r="1" spans="1:13" ht="18.75" x14ac:dyDescent="0.3">
      <c r="A1" s="121" t="s">
        <v>105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</row>
    <row r="3" spans="1:13" ht="15.75" thickBot="1" x14ac:dyDescent="0.3"/>
    <row r="4" spans="1:13" ht="15.75" thickBot="1" x14ac:dyDescent="0.3">
      <c r="E4" s="122" t="s">
        <v>103</v>
      </c>
      <c r="F4" s="124"/>
      <c r="G4" s="122" t="s">
        <v>104</v>
      </c>
      <c r="H4" s="123"/>
    </row>
    <row r="5" spans="1:13" s="2" customFormat="1" ht="15.75" thickBot="1" x14ac:dyDescent="0.3">
      <c r="B5" s="9" t="str">
        <f>Registrations!B5</f>
        <v>Name</v>
      </c>
      <c r="C5" s="10" t="str">
        <f>Registrations!C5</f>
        <v>Car</v>
      </c>
      <c r="D5" s="12" t="str">
        <f>Registrations!D5</f>
        <v>Centre</v>
      </c>
      <c r="E5" s="9" t="s">
        <v>101</v>
      </c>
      <c r="F5" s="12" t="s">
        <v>102</v>
      </c>
      <c r="G5" s="9" t="s">
        <v>101</v>
      </c>
      <c r="H5" s="11" t="s">
        <v>102</v>
      </c>
      <c r="I5" s="19" t="s">
        <v>71</v>
      </c>
      <c r="J5" s="25" t="s">
        <v>78</v>
      </c>
      <c r="K5" s="27" t="s">
        <v>76</v>
      </c>
      <c r="L5" s="23" t="s">
        <v>72</v>
      </c>
      <c r="M5" s="120" t="s">
        <v>107</v>
      </c>
    </row>
    <row r="6" spans="1:13" x14ac:dyDescent="0.25">
      <c r="A6">
        <f>Registrations!A14</f>
        <v>9</v>
      </c>
      <c r="B6" s="7" t="str">
        <f>Registrations!B14</f>
        <v>Graeme Collet</v>
      </c>
      <c r="C6" s="8" t="str">
        <f>Registrations!C14</f>
        <v>MGB</v>
      </c>
      <c r="D6" s="13" t="str">
        <f>Registrations!D14</f>
        <v>Auckland</v>
      </c>
      <c r="E6" s="7">
        <v>1</v>
      </c>
      <c r="F6" s="104">
        <v>0.1875</v>
      </c>
      <c r="G6" s="7">
        <v>0</v>
      </c>
      <c r="H6" s="105">
        <v>4.1666666666666664E-2</v>
      </c>
      <c r="I6" s="20">
        <v>93</v>
      </c>
      <c r="J6" s="28">
        <v>1</v>
      </c>
      <c r="K6" s="30"/>
      <c r="L6" s="37">
        <f>ROUND((100*(1860-I6)/(1860-93)),1)</f>
        <v>100</v>
      </c>
    </row>
    <row r="7" spans="1:13" x14ac:dyDescent="0.25">
      <c r="A7">
        <f>Registrations!A41</f>
        <v>36</v>
      </c>
      <c r="B7" s="4" t="str">
        <f>Registrations!B41</f>
        <v>CR</v>
      </c>
      <c r="C7" s="3" t="str">
        <f>Registrations!C41</f>
        <v>Escort</v>
      </c>
      <c r="D7" s="14" t="str">
        <f>Registrations!D41</f>
        <v>Auckland</v>
      </c>
      <c r="E7" s="7">
        <v>1</v>
      </c>
      <c r="F7" s="104">
        <v>0.1875</v>
      </c>
      <c r="G7" s="7">
        <v>0</v>
      </c>
      <c r="H7" s="105">
        <v>4.1666666666666664E-2</v>
      </c>
      <c r="I7" s="20">
        <v>93</v>
      </c>
      <c r="J7" s="31">
        <v>1</v>
      </c>
      <c r="K7" s="33"/>
      <c r="L7" s="115">
        <f t="shared" ref="L7:L38" si="0">ROUND((100*(1860-I7)/(1860-93)),1)</f>
        <v>100</v>
      </c>
    </row>
    <row r="8" spans="1:13" x14ac:dyDescent="0.25">
      <c r="A8">
        <f>Registrations!A6</f>
        <v>1</v>
      </c>
      <c r="B8" s="4" t="str">
        <f>Registrations!B6</f>
        <v>Andrew Walbran</v>
      </c>
      <c r="C8" s="3" t="str">
        <f>Registrations!C6</f>
        <v>MG Midget</v>
      </c>
      <c r="D8" s="14" t="str">
        <f>Registrations!D6</f>
        <v>Auckland</v>
      </c>
      <c r="E8" s="4">
        <v>2</v>
      </c>
      <c r="F8" s="106">
        <v>2.0833333333333332E-2</v>
      </c>
      <c r="G8" s="4">
        <v>0</v>
      </c>
      <c r="H8" s="107">
        <v>4.1666666666666664E-2</v>
      </c>
      <c r="I8" s="21">
        <v>129</v>
      </c>
      <c r="J8" s="31">
        <v>2</v>
      </c>
      <c r="K8" s="33"/>
      <c r="L8" s="115">
        <f t="shared" si="0"/>
        <v>98</v>
      </c>
    </row>
    <row r="9" spans="1:13" x14ac:dyDescent="0.25">
      <c r="A9">
        <f>Registrations!A7</f>
        <v>2</v>
      </c>
      <c r="B9" s="4" t="str">
        <f>Registrations!B7</f>
        <v>Jennie Walbran</v>
      </c>
      <c r="C9" s="3" t="str">
        <f>Registrations!C7</f>
        <v>MG Midget</v>
      </c>
      <c r="D9" s="14" t="str">
        <f>Registrations!D7</f>
        <v>Auckland</v>
      </c>
      <c r="E9" s="4">
        <v>2</v>
      </c>
      <c r="F9" s="106">
        <v>2.0833333333333332E-2</v>
      </c>
      <c r="G9" s="108">
        <v>0</v>
      </c>
      <c r="H9" s="110">
        <v>4.1666666666666664E-2</v>
      </c>
      <c r="I9" s="21">
        <v>129</v>
      </c>
      <c r="J9" s="31">
        <v>2</v>
      </c>
      <c r="K9" s="33">
        <v>1</v>
      </c>
      <c r="L9" s="115">
        <f t="shared" si="0"/>
        <v>98</v>
      </c>
    </row>
    <row r="10" spans="1:13" x14ac:dyDescent="0.25">
      <c r="A10">
        <f>Registrations!A8</f>
        <v>3</v>
      </c>
      <c r="B10" s="4" t="str">
        <f>Registrations!B8</f>
        <v>Lily Walbran</v>
      </c>
      <c r="C10" s="3" t="str">
        <f>Registrations!C8</f>
        <v>MG Midget</v>
      </c>
      <c r="D10" s="14" t="str">
        <f>Registrations!D8</f>
        <v>Auckland</v>
      </c>
      <c r="E10" s="4">
        <v>2</v>
      </c>
      <c r="F10" s="106">
        <v>2.0833333333333332E-2</v>
      </c>
      <c r="G10" s="108">
        <v>0</v>
      </c>
      <c r="H10" s="110">
        <v>4.1666666666666664E-2</v>
      </c>
      <c r="I10" s="21">
        <v>129</v>
      </c>
      <c r="J10" s="31">
        <v>2</v>
      </c>
      <c r="K10" s="33">
        <v>1</v>
      </c>
      <c r="L10" s="115">
        <f t="shared" si="0"/>
        <v>98</v>
      </c>
    </row>
    <row r="11" spans="1:13" x14ac:dyDescent="0.25">
      <c r="A11">
        <f>Registrations!A17</f>
        <v>12</v>
      </c>
      <c r="B11" s="4" t="str">
        <f>Registrations!B17</f>
        <v>Darryl Bretherton</v>
      </c>
      <c r="C11" s="3" t="str">
        <f>Registrations!C17</f>
        <v>MGBGT</v>
      </c>
      <c r="D11" s="14" t="str">
        <f>Registrations!D17</f>
        <v>Auckland</v>
      </c>
      <c r="E11" s="4">
        <v>2</v>
      </c>
      <c r="F11" s="106">
        <v>0.10416666666666667</v>
      </c>
      <c r="G11" s="4">
        <v>0</v>
      </c>
      <c r="H11" s="107">
        <v>4.1666666666666664E-2</v>
      </c>
      <c r="I11" s="21">
        <v>141</v>
      </c>
      <c r="J11" s="31">
        <v>3</v>
      </c>
      <c r="K11" s="33"/>
      <c r="L11" s="115">
        <f t="shared" si="0"/>
        <v>97.3</v>
      </c>
    </row>
    <row r="12" spans="1:13" x14ac:dyDescent="0.25">
      <c r="A12">
        <f>Registrations!A11</f>
        <v>6</v>
      </c>
      <c r="B12" s="4" t="str">
        <f>Registrations!B11</f>
        <v>Andy Lowe</v>
      </c>
      <c r="C12" s="3" t="str">
        <f>Registrations!C11</f>
        <v>MGBGT</v>
      </c>
      <c r="D12" s="14" t="str">
        <f>Registrations!D11</f>
        <v>Auckland</v>
      </c>
      <c r="E12" s="4">
        <v>2</v>
      </c>
      <c r="F12" s="106">
        <v>0.10416666666666667</v>
      </c>
      <c r="G12" s="4">
        <v>0</v>
      </c>
      <c r="H12" s="107">
        <v>4.1666666666666664E-2</v>
      </c>
      <c r="I12" s="21">
        <v>141</v>
      </c>
      <c r="J12" s="31">
        <v>3</v>
      </c>
      <c r="K12" s="33"/>
      <c r="L12" s="115">
        <f t="shared" si="0"/>
        <v>97.3</v>
      </c>
    </row>
    <row r="13" spans="1:13" x14ac:dyDescent="0.25">
      <c r="A13">
        <f>Registrations!A29</f>
        <v>24</v>
      </c>
      <c r="B13" s="4" t="str">
        <f>Registrations!B29</f>
        <v>Mike DeWit</v>
      </c>
      <c r="C13" s="3" t="str">
        <f>Registrations!C29</f>
        <v>MG Midget</v>
      </c>
      <c r="D13" s="14" t="str">
        <f>Registrations!D29</f>
        <v>Auckland</v>
      </c>
      <c r="E13" s="4">
        <v>1</v>
      </c>
      <c r="F13" s="106">
        <v>0.22916666666666666</v>
      </c>
      <c r="G13" s="4">
        <v>0</v>
      </c>
      <c r="H13" s="107">
        <v>0.60416666666666663</v>
      </c>
      <c r="I13" s="21">
        <v>180</v>
      </c>
      <c r="J13" s="31">
        <v>4</v>
      </c>
      <c r="K13" s="33"/>
      <c r="L13" s="115">
        <f t="shared" si="0"/>
        <v>95.1</v>
      </c>
    </row>
    <row r="14" spans="1:13" x14ac:dyDescent="0.25">
      <c r="A14">
        <f>Registrations!A30</f>
        <v>25</v>
      </c>
      <c r="B14" s="4" t="str">
        <f>Registrations!B30</f>
        <v>Tim DeWit</v>
      </c>
      <c r="C14" s="3" t="str">
        <f>Registrations!C30</f>
        <v>MG Midget</v>
      </c>
      <c r="D14" s="14" t="str">
        <f>Registrations!D30</f>
        <v>Auckland</v>
      </c>
      <c r="E14" s="4">
        <v>1</v>
      </c>
      <c r="F14" s="106">
        <v>0.22916666666666666</v>
      </c>
      <c r="G14" s="4">
        <v>0</v>
      </c>
      <c r="H14" s="107">
        <v>0.60416666666666663</v>
      </c>
      <c r="I14" s="21">
        <v>180</v>
      </c>
      <c r="J14" s="31">
        <v>4</v>
      </c>
      <c r="K14" s="33"/>
      <c r="L14" s="115">
        <f t="shared" si="0"/>
        <v>95.1</v>
      </c>
    </row>
    <row r="15" spans="1:13" x14ac:dyDescent="0.25">
      <c r="A15">
        <f>Registrations!A37</f>
        <v>32</v>
      </c>
      <c r="B15" s="4" t="str">
        <f>Registrations!B37</f>
        <v>Alan Thorn</v>
      </c>
      <c r="C15" s="3" t="str">
        <f>Registrations!C37</f>
        <v xml:space="preserve">MGF </v>
      </c>
      <c r="D15" s="14" t="str">
        <f>Registrations!D37</f>
        <v>Auckland</v>
      </c>
      <c r="E15" s="4">
        <v>3</v>
      </c>
      <c r="F15" s="106">
        <v>6.25E-2</v>
      </c>
      <c r="G15" s="4">
        <v>0</v>
      </c>
      <c r="H15" s="107">
        <v>0.10416666666666667</v>
      </c>
      <c r="I15" s="21">
        <v>204</v>
      </c>
      <c r="J15" s="31">
        <v>5</v>
      </c>
      <c r="K15" s="33"/>
      <c r="L15" s="115">
        <f t="shared" si="0"/>
        <v>93.7</v>
      </c>
    </row>
    <row r="16" spans="1:13" x14ac:dyDescent="0.25">
      <c r="A16">
        <f>Registrations!A34</f>
        <v>29</v>
      </c>
      <c r="B16" s="4" t="str">
        <f>Registrations!B34</f>
        <v>Doug Dingle</v>
      </c>
      <c r="C16" s="3" t="str">
        <f>Registrations!C34</f>
        <v xml:space="preserve">MGF </v>
      </c>
      <c r="D16" s="14" t="str">
        <f>Registrations!D34</f>
        <v>Auckland</v>
      </c>
      <c r="E16" s="4">
        <v>3</v>
      </c>
      <c r="F16" s="106">
        <v>6.25E-2</v>
      </c>
      <c r="G16" s="4">
        <v>0</v>
      </c>
      <c r="H16" s="107">
        <v>0.10416666666666667</v>
      </c>
      <c r="I16" s="21">
        <v>204</v>
      </c>
      <c r="J16" s="31">
        <v>5</v>
      </c>
      <c r="K16" s="33"/>
      <c r="L16" s="115">
        <f t="shared" si="0"/>
        <v>93.7</v>
      </c>
    </row>
    <row r="17" spans="1:13" x14ac:dyDescent="0.25">
      <c r="A17">
        <f>Registrations!A35</f>
        <v>30</v>
      </c>
      <c r="B17" s="4" t="str">
        <f>Registrations!B35</f>
        <v>Den Williams</v>
      </c>
      <c r="C17" s="3" t="str">
        <f>Registrations!C35</f>
        <v xml:space="preserve">MGF </v>
      </c>
      <c r="D17" s="14" t="str">
        <f>Registrations!D35</f>
        <v>Auckland</v>
      </c>
      <c r="E17" s="4">
        <v>3</v>
      </c>
      <c r="F17" s="106">
        <v>0.3125</v>
      </c>
      <c r="G17" s="4">
        <v>0</v>
      </c>
      <c r="H17" s="107">
        <v>2.0833333333333332E-2</v>
      </c>
      <c r="I17" s="21">
        <v>228</v>
      </c>
      <c r="J17" s="31">
        <v>6</v>
      </c>
      <c r="K17" s="33"/>
      <c r="L17" s="115">
        <f t="shared" si="0"/>
        <v>92.4</v>
      </c>
    </row>
    <row r="18" spans="1:13" x14ac:dyDescent="0.25">
      <c r="A18">
        <f>Registrations!A36</f>
        <v>31</v>
      </c>
      <c r="B18" s="4" t="str">
        <f>Registrations!B36</f>
        <v>Ree Langdon</v>
      </c>
      <c r="C18" s="3" t="str">
        <f>Registrations!C36</f>
        <v xml:space="preserve">MGF </v>
      </c>
      <c r="D18" s="14" t="str">
        <f>Registrations!D36</f>
        <v>Auckland</v>
      </c>
      <c r="E18" s="4">
        <v>3</v>
      </c>
      <c r="F18" s="106">
        <v>0.3125</v>
      </c>
      <c r="G18" s="4">
        <v>0</v>
      </c>
      <c r="H18" s="107">
        <v>2.0833333333333332E-2</v>
      </c>
      <c r="I18" s="21">
        <v>228</v>
      </c>
      <c r="J18" s="31">
        <v>6</v>
      </c>
      <c r="K18" s="33">
        <v>2</v>
      </c>
      <c r="L18" s="115">
        <f t="shared" si="0"/>
        <v>92.4</v>
      </c>
    </row>
    <row r="19" spans="1:13" x14ac:dyDescent="0.25">
      <c r="A19">
        <f>Registrations!A18</f>
        <v>13</v>
      </c>
      <c r="B19" s="4" t="str">
        <f>Registrations!B18</f>
        <v>Ross Armstrong</v>
      </c>
      <c r="C19" s="3" t="str">
        <f>Registrations!C18</f>
        <v>MGB</v>
      </c>
      <c r="D19" s="14" t="str">
        <f>Registrations!D18</f>
        <v>Wellington</v>
      </c>
      <c r="E19" s="4">
        <v>4</v>
      </c>
      <c r="F19" s="106">
        <v>6.25E-2</v>
      </c>
      <c r="G19" s="4">
        <v>3</v>
      </c>
      <c r="H19" s="107">
        <v>0.14583333333333334</v>
      </c>
      <c r="I19" s="21">
        <v>450</v>
      </c>
      <c r="J19" s="31">
        <v>7</v>
      </c>
      <c r="K19" s="33"/>
      <c r="L19" s="115">
        <f t="shared" si="0"/>
        <v>79.8</v>
      </c>
      <c r="M19" s="1" t="s">
        <v>107</v>
      </c>
    </row>
    <row r="20" spans="1:13" x14ac:dyDescent="0.25">
      <c r="A20">
        <f>Registrations!A38</f>
        <v>33</v>
      </c>
      <c r="B20" s="4" t="str">
        <f>Registrations!B38</f>
        <v>Nick Wilcox</v>
      </c>
      <c r="C20" s="3" t="str">
        <f>Registrations!C38</f>
        <v xml:space="preserve">MGF </v>
      </c>
      <c r="D20" s="14" t="str">
        <f>Registrations!D38</f>
        <v>Auckland</v>
      </c>
      <c r="E20" s="4">
        <v>4</v>
      </c>
      <c r="F20" s="106">
        <v>6.25E-2</v>
      </c>
      <c r="G20" s="4">
        <v>3</v>
      </c>
      <c r="H20" s="107">
        <v>0.14583333333333334</v>
      </c>
      <c r="I20" s="21">
        <v>450</v>
      </c>
      <c r="J20" s="31">
        <v>7</v>
      </c>
      <c r="K20" s="33"/>
      <c r="L20" s="115">
        <f t="shared" si="0"/>
        <v>79.8</v>
      </c>
    </row>
    <row r="21" spans="1:13" x14ac:dyDescent="0.25">
      <c r="A21">
        <f>Registrations!A32</f>
        <v>27</v>
      </c>
      <c r="B21" s="4" t="str">
        <f>Registrations!B32</f>
        <v>Gina Jones</v>
      </c>
      <c r="C21" s="3" t="str">
        <f>Registrations!C32</f>
        <v>MGF</v>
      </c>
      <c r="D21" s="14" t="str">
        <f>Registrations!D32</f>
        <v>Wellington</v>
      </c>
      <c r="E21" s="4">
        <v>4</v>
      </c>
      <c r="F21" s="106">
        <v>2.0833333333333332E-2</v>
      </c>
      <c r="G21" s="4">
        <v>3</v>
      </c>
      <c r="H21" s="107">
        <v>0.72916666666666663</v>
      </c>
      <c r="I21" s="21">
        <v>528</v>
      </c>
      <c r="J21" s="31">
        <v>8</v>
      </c>
      <c r="K21" s="33">
        <v>3</v>
      </c>
      <c r="L21" s="115">
        <f t="shared" si="0"/>
        <v>75.400000000000006</v>
      </c>
      <c r="M21" s="1" t="s">
        <v>107</v>
      </c>
    </row>
    <row r="22" spans="1:13" x14ac:dyDescent="0.25">
      <c r="A22">
        <f>Registrations!A33</f>
        <v>28</v>
      </c>
      <c r="B22" s="4" t="str">
        <f>Registrations!B33</f>
        <v>Malcolm Fleming</v>
      </c>
      <c r="C22" s="3" t="str">
        <f>Registrations!C33</f>
        <v>MGF</v>
      </c>
      <c r="D22" s="14" t="str">
        <f>Registrations!D33</f>
        <v>Wellington</v>
      </c>
      <c r="E22" s="4">
        <v>4</v>
      </c>
      <c r="F22" s="106">
        <v>2.0833333333333332E-2</v>
      </c>
      <c r="G22" s="4">
        <v>3</v>
      </c>
      <c r="H22" s="107">
        <v>0.72916666666666663</v>
      </c>
      <c r="I22" s="21">
        <v>528</v>
      </c>
      <c r="J22" s="31">
        <v>8</v>
      </c>
      <c r="K22" s="33"/>
      <c r="L22" s="115">
        <f t="shared" si="0"/>
        <v>75.400000000000006</v>
      </c>
      <c r="M22" s="1" t="s">
        <v>107</v>
      </c>
    </row>
    <row r="23" spans="1:13" x14ac:dyDescent="0.25">
      <c r="A23">
        <f>Registrations!A39</f>
        <v>34</v>
      </c>
      <c r="B23" s="4" t="str">
        <f>Registrations!B39</f>
        <v>Lionel Brackley</v>
      </c>
      <c r="C23" s="3" t="str">
        <f>Registrations!C39</f>
        <v>MG TF</v>
      </c>
      <c r="D23" s="14" t="str">
        <f>Registrations!D39</f>
        <v>Auckland</v>
      </c>
      <c r="E23" s="4">
        <v>4</v>
      </c>
      <c r="F23" s="106">
        <v>0.64583333333333337</v>
      </c>
      <c r="G23" s="4">
        <v>4</v>
      </c>
      <c r="H23" s="107">
        <v>0.4375</v>
      </c>
      <c r="I23" s="21">
        <v>636</v>
      </c>
      <c r="J23" s="31">
        <v>9</v>
      </c>
      <c r="K23" s="33"/>
      <c r="L23" s="115">
        <f t="shared" si="0"/>
        <v>69.3</v>
      </c>
    </row>
    <row r="24" spans="1:13" x14ac:dyDescent="0.25">
      <c r="A24">
        <f>Registrations!A40</f>
        <v>35</v>
      </c>
      <c r="B24" s="4" t="str">
        <f>Registrations!B40</f>
        <v>Diane Hughson-Smith</v>
      </c>
      <c r="C24" s="3" t="str">
        <f>Registrations!C40</f>
        <v>MGF</v>
      </c>
      <c r="D24" s="14" t="str">
        <f>Registrations!D40</f>
        <v>Auckland</v>
      </c>
      <c r="E24" s="4">
        <v>4</v>
      </c>
      <c r="F24" s="106">
        <v>0.64583333333333337</v>
      </c>
      <c r="G24" s="4">
        <v>4</v>
      </c>
      <c r="H24" s="107">
        <v>0.4375</v>
      </c>
      <c r="I24" s="21">
        <v>636</v>
      </c>
      <c r="J24" s="31">
        <v>9</v>
      </c>
      <c r="K24" s="33">
        <v>4</v>
      </c>
      <c r="L24" s="115">
        <f t="shared" si="0"/>
        <v>69.3</v>
      </c>
    </row>
    <row r="25" spans="1:13" x14ac:dyDescent="0.25">
      <c r="A25">
        <f>Registrations!A23</f>
        <v>18</v>
      </c>
      <c r="B25" s="4" t="str">
        <f>Registrations!B23</f>
        <v>Denis Christiansen</v>
      </c>
      <c r="C25" s="3" t="str">
        <f>Registrations!C23</f>
        <v>MG ZR 160</v>
      </c>
      <c r="D25" s="14" t="str">
        <f>Registrations!D23</f>
        <v>Wellington</v>
      </c>
      <c r="E25" s="4">
        <v>5</v>
      </c>
      <c r="F25" s="106">
        <v>0.27083333333333331</v>
      </c>
      <c r="G25" s="4">
        <v>5</v>
      </c>
      <c r="H25" s="107">
        <v>4.1666666666666664E-2</v>
      </c>
      <c r="I25" s="21">
        <v>645</v>
      </c>
      <c r="J25" s="31">
        <v>10</v>
      </c>
      <c r="K25" s="33"/>
      <c r="L25" s="115">
        <f t="shared" si="0"/>
        <v>68.8</v>
      </c>
      <c r="M25" s="1" t="s">
        <v>107</v>
      </c>
    </row>
    <row r="26" spans="1:13" x14ac:dyDescent="0.25">
      <c r="A26">
        <f>Registrations!A24</f>
        <v>19</v>
      </c>
      <c r="B26" s="4" t="str">
        <f>Registrations!B24</f>
        <v>Margaret Christiansen</v>
      </c>
      <c r="C26" s="3" t="str">
        <f>Registrations!C24</f>
        <v>MG ZR 160</v>
      </c>
      <c r="D26" s="14" t="str">
        <f>Registrations!D24</f>
        <v>Wellington</v>
      </c>
      <c r="E26" s="4">
        <v>5</v>
      </c>
      <c r="F26" s="106">
        <v>0.27083333333333331</v>
      </c>
      <c r="G26" s="4">
        <v>5</v>
      </c>
      <c r="H26" s="107">
        <v>4.1666666666666664E-2</v>
      </c>
      <c r="I26" s="21">
        <v>645</v>
      </c>
      <c r="J26" s="31">
        <v>10</v>
      </c>
      <c r="K26" s="33">
        <v>5</v>
      </c>
      <c r="L26" s="115">
        <f t="shared" si="0"/>
        <v>68.8</v>
      </c>
      <c r="M26" s="1" t="s">
        <v>107</v>
      </c>
    </row>
    <row r="27" spans="1:13" x14ac:dyDescent="0.25">
      <c r="A27">
        <f>Registrations!A19</f>
        <v>14</v>
      </c>
      <c r="B27" s="4" t="str">
        <f>Registrations!B19</f>
        <v>Anne Jones</v>
      </c>
      <c r="C27" s="3" t="str">
        <f>Registrations!C19</f>
        <v>MGB</v>
      </c>
      <c r="D27" s="14" t="str">
        <f>Registrations!D19</f>
        <v>Auckland</v>
      </c>
      <c r="E27" s="4">
        <v>7</v>
      </c>
      <c r="F27" s="106">
        <v>0.9375</v>
      </c>
      <c r="G27" s="4">
        <v>3</v>
      </c>
      <c r="H27" s="107">
        <v>0.375</v>
      </c>
      <c r="I27" s="21">
        <v>789</v>
      </c>
      <c r="J27" s="31">
        <v>11</v>
      </c>
      <c r="K27" s="33">
        <v>6</v>
      </c>
      <c r="L27" s="115">
        <f t="shared" si="0"/>
        <v>60.6</v>
      </c>
    </row>
    <row r="28" spans="1:13" x14ac:dyDescent="0.25">
      <c r="A28">
        <f>Registrations!A20</f>
        <v>15</v>
      </c>
      <c r="B28" s="4" t="str">
        <f>Registrations!B20</f>
        <v>Stephen Jones</v>
      </c>
      <c r="C28" s="3" t="str">
        <f>Registrations!C20</f>
        <v>MGB</v>
      </c>
      <c r="D28" s="14" t="str">
        <f>Registrations!D20</f>
        <v>Auckland</v>
      </c>
      <c r="E28" s="4">
        <v>7</v>
      </c>
      <c r="F28" s="106">
        <v>0.9375</v>
      </c>
      <c r="G28" s="4">
        <v>3</v>
      </c>
      <c r="H28" s="107">
        <v>0.375</v>
      </c>
      <c r="I28" s="21">
        <v>789</v>
      </c>
      <c r="J28" s="31">
        <v>11</v>
      </c>
      <c r="K28" s="33"/>
      <c r="L28" s="115">
        <f t="shared" si="0"/>
        <v>60.6</v>
      </c>
    </row>
    <row r="29" spans="1:13" x14ac:dyDescent="0.25">
      <c r="A29">
        <f>Registrations!A21</f>
        <v>16</v>
      </c>
      <c r="B29" s="4" t="str">
        <f>Registrations!B21</f>
        <v>Bob Butterworth</v>
      </c>
      <c r="C29" s="3" t="str">
        <f>Registrations!C21</f>
        <v>MGBGT</v>
      </c>
      <c r="D29" s="14" t="str">
        <f>Registrations!D21</f>
        <v>Auckland</v>
      </c>
      <c r="E29" s="4">
        <v>5</v>
      </c>
      <c r="F29" s="106">
        <v>0</v>
      </c>
      <c r="G29" s="4">
        <v>10</v>
      </c>
      <c r="H29" s="107">
        <v>0</v>
      </c>
      <c r="I29" s="21">
        <v>900</v>
      </c>
      <c r="J29" s="31">
        <v>12</v>
      </c>
      <c r="K29" s="33"/>
      <c r="L29" s="115">
        <f t="shared" si="0"/>
        <v>54.3</v>
      </c>
    </row>
    <row r="30" spans="1:13" x14ac:dyDescent="0.25">
      <c r="A30">
        <f>Registrations!A22</f>
        <v>17</v>
      </c>
      <c r="B30" s="4" t="str">
        <f>Registrations!B22</f>
        <v>Trish Butterworth</v>
      </c>
      <c r="C30" s="3" t="str">
        <f>Registrations!C22</f>
        <v>MGBGT</v>
      </c>
      <c r="D30" s="14" t="str">
        <f>Registrations!D22</f>
        <v>Auckland</v>
      </c>
      <c r="E30" s="4">
        <v>5</v>
      </c>
      <c r="F30" s="106">
        <v>0</v>
      </c>
      <c r="G30" s="4">
        <v>10</v>
      </c>
      <c r="H30" s="107">
        <v>0</v>
      </c>
      <c r="I30" s="21">
        <v>900</v>
      </c>
      <c r="J30" s="31">
        <v>12</v>
      </c>
      <c r="K30" s="33">
        <v>7</v>
      </c>
      <c r="L30" s="115">
        <f t="shared" si="0"/>
        <v>54.3</v>
      </c>
    </row>
    <row r="31" spans="1:13" x14ac:dyDescent="0.25">
      <c r="A31">
        <f>Registrations!A12</f>
        <v>7</v>
      </c>
      <c r="B31" s="4" t="str">
        <f>Registrations!B12</f>
        <v>Bill Denize</v>
      </c>
      <c r="C31" s="3" t="str">
        <f>Registrations!C12</f>
        <v>MG RV8</v>
      </c>
      <c r="D31" s="14" t="str">
        <f>Registrations!D12</f>
        <v>Wellington</v>
      </c>
      <c r="E31" s="4">
        <v>5</v>
      </c>
      <c r="F31" s="106">
        <v>0.14583333333333334</v>
      </c>
      <c r="G31" s="4">
        <v>9</v>
      </c>
      <c r="H31" s="107">
        <v>0.29166666666666669</v>
      </c>
      <c r="I31" s="21">
        <v>903</v>
      </c>
      <c r="J31" s="31">
        <v>13</v>
      </c>
      <c r="K31" s="33"/>
      <c r="L31" s="115">
        <f t="shared" si="0"/>
        <v>54.2</v>
      </c>
      <c r="M31" s="1" t="s">
        <v>107</v>
      </c>
    </row>
    <row r="32" spans="1:13" s="67" customFormat="1" x14ac:dyDescent="0.25">
      <c r="A32">
        <f>Registrations!A13</f>
        <v>8</v>
      </c>
      <c r="B32" s="4" t="str">
        <f>Registrations!B13</f>
        <v>Rae Denize</v>
      </c>
      <c r="C32" s="3" t="str">
        <f>Registrations!C13</f>
        <v>MG RV8</v>
      </c>
      <c r="D32" s="14" t="str">
        <f>Registrations!D13</f>
        <v>Wellington</v>
      </c>
      <c r="E32" s="4">
        <v>5</v>
      </c>
      <c r="F32" s="106">
        <v>0.14583333333333334</v>
      </c>
      <c r="G32" s="4">
        <v>9</v>
      </c>
      <c r="H32" s="107">
        <v>0.29166666666666669</v>
      </c>
      <c r="I32" s="21">
        <v>903</v>
      </c>
      <c r="J32" s="31">
        <v>13</v>
      </c>
      <c r="K32" s="33">
        <v>8</v>
      </c>
      <c r="L32" s="115">
        <f t="shared" si="0"/>
        <v>54.2</v>
      </c>
      <c r="M32" s="119" t="s">
        <v>107</v>
      </c>
    </row>
    <row r="33" spans="1:13" x14ac:dyDescent="0.25">
      <c r="A33">
        <f>Registrations!A25</f>
        <v>20</v>
      </c>
      <c r="B33" s="4" t="str">
        <f>Registrations!B25</f>
        <v>Geoff Brader</v>
      </c>
      <c r="C33" s="3" t="str">
        <f>Registrations!C25</f>
        <v>MG Midget</v>
      </c>
      <c r="D33" s="14" t="str">
        <f>Registrations!D25</f>
        <v>Wellington</v>
      </c>
      <c r="E33" s="4">
        <v>5</v>
      </c>
      <c r="F33" s="106">
        <v>0.4375</v>
      </c>
      <c r="G33" s="4">
        <v>11</v>
      </c>
      <c r="H33" s="107">
        <v>0.8125</v>
      </c>
      <c r="I33" s="21">
        <v>1140</v>
      </c>
      <c r="J33" s="73">
        <v>14</v>
      </c>
      <c r="K33" s="75"/>
      <c r="L33" s="115">
        <f t="shared" si="0"/>
        <v>40.700000000000003</v>
      </c>
      <c r="M33" s="1" t="s">
        <v>107</v>
      </c>
    </row>
    <row r="34" spans="1:13" x14ac:dyDescent="0.25">
      <c r="A34" s="67">
        <f>Registrations!A26</f>
        <v>21</v>
      </c>
      <c r="B34" s="68" t="str">
        <f>Registrations!B26</f>
        <v>Kate Brader</v>
      </c>
      <c r="C34" s="69" t="str">
        <f>Registrations!C26</f>
        <v>MG Midget</v>
      </c>
      <c r="D34" s="70" t="str">
        <f>Registrations!D26</f>
        <v>Wellington</v>
      </c>
      <c r="E34" s="4">
        <v>5</v>
      </c>
      <c r="F34" s="106">
        <v>0.4375</v>
      </c>
      <c r="G34" s="4">
        <v>11</v>
      </c>
      <c r="H34" s="107">
        <v>0.8125</v>
      </c>
      <c r="I34" s="21">
        <v>1140</v>
      </c>
      <c r="J34" s="31">
        <v>14</v>
      </c>
      <c r="K34" s="33">
        <v>9</v>
      </c>
      <c r="L34" s="115">
        <f t="shared" si="0"/>
        <v>40.700000000000003</v>
      </c>
      <c r="M34" s="1" t="s">
        <v>107</v>
      </c>
    </row>
    <row r="35" spans="1:13" x14ac:dyDescent="0.25">
      <c r="A35">
        <f>Registrations!A27</f>
        <v>22</v>
      </c>
      <c r="B35" s="4" t="str">
        <f>Registrations!B27</f>
        <v>Toni Chapman</v>
      </c>
      <c r="C35" s="3" t="str">
        <f>Registrations!C27</f>
        <v>MG Midget</v>
      </c>
      <c r="D35" s="14" t="str">
        <f>Registrations!D27</f>
        <v>Wellington</v>
      </c>
      <c r="E35" s="4">
        <v>5</v>
      </c>
      <c r="F35" s="106">
        <v>0.85416666666666663</v>
      </c>
      <c r="G35" s="4">
        <v>11</v>
      </c>
      <c r="H35" s="107">
        <v>0.85416666666666663</v>
      </c>
      <c r="I35" s="21">
        <v>1206</v>
      </c>
      <c r="J35" s="31">
        <v>15</v>
      </c>
      <c r="K35" s="33">
        <v>10</v>
      </c>
      <c r="L35" s="115">
        <f t="shared" si="0"/>
        <v>37</v>
      </c>
      <c r="M35" s="1" t="s">
        <v>107</v>
      </c>
    </row>
    <row r="36" spans="1:13" x14ac:dyDescent="0.25">
      <c r="A36">
        <f>Registrations!A28</f>
        <v>23</v>
      </c>
      <c r="B36" s="4" t="str">
        <f>Registrations!B28</f>
        <v>Tosh Shiraiwa</v>
      </c>
      <c r="C36" s="3" t="str">
        <f>Registrations!C28</f>
        <v>MG Midget</v>
      </c>
      <c r="D36" s="14" t="str">
        <f>Registrations!D28</f>
        <v>Wellington</v>
      </c>
      <c r="E36" s="4">
        <v>5</v>
      </c>
      <c r="F36" s="106">
        <v>0.85416666666666663</v>
      </c>
      <c r="G36" s="4">
        <v>11</v>
      </c>
      <c r="H36" s="107">
        <v>0.85416666666666663</v>
      </c>
      <c r="I36" s="21">
        <v>1206</v>
      </c>
      <c r="J36" s="31">
        <v>15</v>
      </c>
      <c r="K36" s="33"/>
      <c r="L36" s="115">
        <f t="shared" si="0"/>
        <v>37</v>
      </c>
      <c r="M36" s="1" t="s">
        <v>107</v>
      </c>
    </row>
    <row r="37" spans="1:13" x14ac:dyDescent="0.25">
      <c r="A37">
        <f>Registrations!A15</f>
        <v>10</v>
      </c>
      <c r="B37" s="4" t="str">
        <f>Registrations!B15</f>
        <v>Ron Mitchell</v>
      </c>
      <c r="C37" s="3" t="str">
        <f>Registrations!C15</f>
        <v>MG TF 160</v>
      </c>
      <c r="D37" s="14" t="str">
        <f>Registrations!D15</f>
        <v>Wellington</v>
      </c>
      <c r="E37" s="4">
        <v>8</v>
      </c>
      <c r="F37" s="106">
        <v>0.60416666666666663</v>
      </c>
      <c r="G37" s="109" t="s">
        <v>106</v>
      </c>
      <c r="H37" s="111"/>
      <c r="I37" s="21">
        <v>1407</v>
      </c>
      <c r="J37" s="31">
        <v>16</v>
      </c>
      <c r="K37" s="33"/>
      <c r="L37" s="115">
        <f t="shared" si="0"/>
        <v>25.6</v>
      </c>
      <c r="M37" s="1" t="s">
        <v>107</v>
      </c>
    </row>
    <row r="38" spans="1:13" ht="15.75" thickBot="1" x14ac:dyDescent="0.3">
      <c r="A38">
        <f>Registrations!A16</f>
        <v>11</v>
      </c>
      <c r="B38" s="5" t="str">
        <f>Registrations!B16</f>
        <v>Shirley Kelly</v>
      </c>
      <c r="C38" s="6" t="str">
        <f>Registrations!C16</f>
        <v>MG TF 160</v>
      </c>
      <c r="D38" s="15" t="str">
        <f>Registrations!D16</f>
        <v>Wellington</v>
      </c>
      <c r="E38" s="5">
        <v>8</v>
      </c>
      <c r="F38" s="112">
        <v>0.60416666666666663</v>
      </c>
      <c r="G38" s="113" t="s">
        <v>106</v>
      </c>
      <c r="H38" s="114"/>
      <c r="I38" s="22">
        <v>1407</v>
      </c>
      <c r="J38" s="34">
        <v>16</v>
      </c>
      <c r="K38" s="36">
        <v>11</v>
      </c>
      <c r="L38" s="116">
        <f t="shared" si="0"/>
        <v>25.6</v>
      </c>
      <c r="M38" s="1" t="s">
        <v>107</v>
      </c>
    </row>
  </sheetData>
  <mergeCells count="3">
    <mergeCell ref="A1:L1"/>
    <mergeCell ref="G4:H4"/>
    <mergeCell ref="E4:F4"/>
  </mergeCells>
  <phoneticPr fontId="3" type="noConversion"/>
  <pageMargins left="0.7" right="0.7" top="0.75" bottom="0.75" header="0.3" footer="0.3"/>
  <pageSetup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"/>
  <sheetViews>
    <sheetView tabSelected="1" workbookViewId="0">
      <selection activeCell="N42" sqref="N42"/>
    </sheetView>
  </sheetViews>
  <sheetFormatPr defaultRowHeight="15" x14ac:dyDescent="0.25"/>
  <cols>
    <col min="1" max="1" width="3" bestFit="1" customWidth="1"/>
    <col min="2" max="2" width="19.140625" bestFit="1" customWidth="1"/>
    <col min="3" max="3" width="10.7109375" bestFit="1" customWidth="1"/>
    <col min="4" max="4" width="9.7109375" hidden="1" customWidth="1"/>
    <col min="5" max="5" width="5.140625" style="1" bestFit="1" customWidth="1"/>
    <col min="6" max="6" width="8.85546875" bestFit="1" customWidth="1"/>
    <col min="7" max="7" width="11.5703125" bestFit="1" customWidth="1"/>
    <col min="8" max="8" width="9.28515625" bestFit="1" customWidth="1"/>
    <col min="9" max="9" width="6.5703125" customWidth="1"/>
    <col min="10" max="10" width="6.5703125" style="79" bestFit="1" customWidth="1"/>
    <col min="11" max="11" width="4.28515625" style="1" bestFit="1" customWidth="1"/>
    <col min="12" max="12" width="3.28515625" style="1" bestFit="1" customWidth="1"/>
    <col min="13" max="13" width="3" style="1" bestFit="1" customWidth="1"/>
    <col min="14" max="14" width="9.140625" style="1"/>
  </cols>
  <sheetData>
    <row r="1" spans="1:14" ht="18.75" x14ac:dyDescent="0.3">
      <c r="A1" s="121" t="s">
        <v>99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</row>
    <row r="4" spans="1:14" ht="15.75" thickBot="1" x14ac:dyDescent="0.3"/>
    <row r="5" spans="1:14" s="2" customFormat="1" ht="15.75" thickBot="1" x14ac:dyDescent="0.3">
      <c r="B5" s="9" t="str">
        <f>Registrations!B5</f>
        <v>Name</v>
      </c>
      <c r="C5" s="10" t="str">
        <f>Registrations!C5</f>
        <v>Car</v>
      </c>
      <c r="D5" s="12" t="str">
        <f>Registrations!D5</f>
        <v>Centre</v>
      </c>
      <c r="E5" s="57" t="s">
        <v>73</v>
      </c>
      <c r="F5" s="98" t="s">
        <v>95</v>
      </c>
      <c r="G5" s="97" t="s">
        <v>97</v>
      </c>
      <c r="H5" s="19" t="s">
        <v>96</v>
      </c>
      <c r="I5" s="117" t="s">
        <v>98</v>
      </c>
      <c r="J5" s="80" t="s">
        <v>71</v>
      </c>
      <c r="K5" s="25" t="s">
        <v>78</v>
      </c>
      <c r="L5" s="26" t="s">
        <v>77</v>
      </c>
      <c r="M5" s="27" t="s">
        <v>76</v>
      </c>
      <c r="N5" s="120" t="s">
        <v>107</v>
      </c>
    </row>
    <row r="6" spans="1:14" x14ac:dyDescent="0.25">
      <c r="A6">
        <f>Registrations!A41</f>
        <v>36</v>
      </c>
      <c r="B6" s="7" t="str">
        <f>Registrations!B41</f>
        <v>CR</v>
      </c>
      <c r="C6" s="8" t="str">
        <f>Registrations!C41</f>
        <v>Escort</v>
      </c>
      <c r="D6" s="13" t="str">
        <f>Registrations!D41</f>
        <v>Auckland</v>
      </c>
      <c r="E6" s="78">
        <v>5</v>
      </c>
      <c r="F6" s="76">
        <f>VLOOKUP(A6,Concours!A$6:M$41,13,FALSE)</f>
        <v>0</v>
      </c>
      <c r="G6" s="76">
        <f>VLOOKUP(A6,Motorkhana!A$6:Q$32,17,FALSE)</f>
        <v>71.8</v>
      </c>
      <c r="H6" s="94">
        <f>VLOOKUP(A6,Autocross!A$6:K$30,11,FALSE)</f>
        <v>87.6</v>
      </c>
      <c r="I6" s="87">
        <f>VLOOKUP(A6,'Trial Summary'!A$6:L$38,12,FALSE)</f>
        <v>100</v>
      </c>
      <c r="J6" s="81">
        <f t="shared" ref="J6:J41" si="0">SUM(F6:I6)</f>
        <v>259.39999999999998</v>
      </c>
      <c r="K6" s="101">
        <v>24</v>
      </c>
      <c r="L6" s="102">
        <v>1</v>
      </c>
      <c r="M6" s="103"/>
    </row>
    <row r="7" spans="1:14" x14ac:dyDescent="0.25">
      <c r="A7">
        <f>Registrations!A15</f>
        <v>10</v>
      </c>
      <c r="B7" s="4" t="str">
        <f>Registrations!B15</f>
        <v>Ron Mitchell</v>
      </c>
      <c r="C7" s="3" t="str">
        <f>Registrations!C15</f>
        <v>MG TF 160</v>
      </c>
      <c r="D7" s="14" t="str">
        <f>Registrations!D15</f>
        <v>Wellington</v>
      </c>
      <c r="E7" s="78">
        <v>4</v>
      </c>
      <c r="F7" s="61">
        <f>VLOOKUP(A7,Concours!A$6:M$41,13,FALSE)</f>
        <v>87.2</v>
      </c>
      <c r="G7" s="61">
        <v>0</v>
      </c>
      <c r="H7" s="95">
        <v>0</v>
      </c>
      <c r="I7" s="90">
        <f>VLOOKUP(A7,'Trial Summary'!A$6:L$38,12,FALSE)</f>
        <v>25.6</v>
      </c>
      <c r="J7" s="82">
        <f t="shared" si="0"/>
        <v>112.80000000000001</v>
      </c>
      <c r="K7" s="31">
        <v>32</v>
      </c>
      <c r="L7" s="32">
        <v>14</v>
      </c>
      <c r="M7" s="33"/>
      <c r="N7" s="1" t="s">
        <v>109</v>
      </c>
    </row>
    <row r="8" spans="1:14" x14ac:dyDescent="0.25">
      <c r="A8">
        <f>Registrations!A16</f>
        <v>11</v>
      </c>
      <c r="B8" s="4" t="str">
        <f>Registrations!B16</f>
        <v>Shirley Kelly</v>
      </c>
      <c r="C8" s="3" t="str">
        <f>Registrations!C16</f>
        <v>MG TF 160</v>
      </c>
      <c r="D8" s="14" t="str">
        <f>Registrations!D16</f>
        <v>Wellington</v>
      </c>
      <c r="E8" s="78">
        <v>4</v>
      </c>
      <c r="F8" s="61">
        <f>VLOOKUP(A8,Concours!A$6:M$41,13,FALSE)</f>
        <v>87.2</v>
      </c>
      <c r="G8" s="61">
        <v>0</v>
      </c>
      <c r="H8" s="95">
        <v>0</v>
      </c>
      <c r="I8" s="90">
        <f>VLOOKUP(A8,'Trial Summary'!A$6:L$38,12,FALSE)</f>
        <v>25.6</v>
      </c>
      <c r="J8" s="82">
        <f t="shared" si="0"/>
        <v>112.80000000000001</v>
      </c>
      <c r="K8" s="31">
        <v>33</v>
      </c>
      <c r="L8" s="32">
        <v>15</v>
      </c>
      <c r="M8" s="33">
        <v>11</v>
      </c>
      <c r="N8" s="1" t="s">
        <v>109</v>
      </c>
    </row>
    <row r="9" spans="1:14" x14ac:dyDescent="0.25">
      <c r="A9">
        <f>Registrations!A32</f>
        <v>27</v>
      </c>
      <c r="B9" s="4" t="str">
        <f>Registrations!B32</f>
        <v>Gina Jones</v>
      </c>
      <c r="C9" s="3" t="str">
        <f>Registrations!C32</f>
        <v>MGF</v>
      </c>
      <c r="D9" s="14" t="str">
        <f>Registrations!D32</f>
        <v>Wellington</v>
      </c>
      <c r="E9" s="78">
        <v>4</v>
      </c>
      <c r="F9" s="61">
        <f>VLOOKUP(A9,Concours!A$6:M$41,13,FALSE)</f>
        <v>77.3</v>
      </c>
      <c r="G9" s="61">
        <v>0</v>
      </c>
      <c r="H9" s="95">
        <v>0</v>
      </c>
      <c r="I9" s="90">
        <f>VLOOKUP(A9,'Trial Summary'!A$6:L$38,12,FALSE)</f>
        <v>75.400000000000006</v>
      </c>
      <c r="J9" s="82">
        <f t="shared" si="0"/>
        <v>152.69999999999999</v>
      </c>
      <c r="K9" s="31">
        <v>29</v>
      </c>
      <c r="L9" s="32">
        <v>13</v>
      </c>
      <c r="M9" s="33">
        <v>8</v>
      </c>
      <c r="N9" s="1" t="s">
        <v>109</v>
      </c>
    </row>
    <row r="10" spans="1:14" x14ac:dyDescent="0.25">
      <c r="A10">
        <f>Registrations!A13</f>
        <v>8</v>
      </c>
      <c r="B10" s="4" t="str">
        <f>Registrations!B13</f>
        <v>Rae Denize</v>
      </c>
      <c r="C10" s="3" t="str">
        <f>Registrations!C13</f>
        <v>MG RV8</v>
      </c>
      <c r="D10" s="14" t="str">
        <f>Registrations!D13</f>
        <v>Wellington</v>
      </c>
      <c r="E10" s="78">
        <v>4</v>
      </c>
      <c r="F10" s="61">
        <f>VLOOKUP(A10,Concours!A$6:M$41,13,FALSE)</f>
        <v>100</v>
      </c>
      <c r="G10" s="61">
        <v>0</v>
      </c>
      <c r="H10" s="95">
        <v>0</v>
      </c>
      <c r="I10" s="90">
        <f>VLOOKUP(A10,'Trial Summary'!A$6:L$38,12,FALSE)</f>
        <v>54.2</v>
      </c>
      <c r="J10" s="82">
        <f t="shared" si="0"/>
        <v>154.19999999999999</v>
      </c>
      <c r="K10" s="31">
        <v>28</v>
      </c>
      <c r="L10" s="32">
        <v>12</v>
      </c>
      <c r="M10" s="33">
        <v>7</v>
      </c>
      <c r="N10" s="1" t="s">
        <v>109</v>
      </c>
    </row>
    <row r="11" spans="1:14" x14ac:dyDescent="0.25">
      <c r="A11">
        <f>Registrations!A39</f>
        <v>34</v>
      </c>
      <c r="B11" s="4" t="str">
        <f>Registrations!B39</f>
        <v>Lionel Brackley</v>
      </c>
      <c r="C11" s="3" t="str">
        <f>Registrations!C39</f>
        <v>MG TF</v>
      </c>
      <c r="D11" s="14" t="str">
        <f>Registrations!D39</f>
        <v>Auckland</v>
      </c>
      <c r="E11" s="78">
        <v>4</v>
      </c>
      <c r="F11" s="61">
        <f>VLOOKUP(A11,Concours!A$6:M$41,13,FALSE)</f>
        <v>79.599999999999994</v>
      </c>
      <c r="G11" s="61">
        <f>VLOOKUP(A11,Motorkhana!A$6:Q$32,17,FALSE)</f>
        <v>58.4</v>
      </c>
      <c r="H11" s="95">
        <v>0</v>
      </c>
      <c r="I11" s="90">
        <f>VLOOKUP(A11,'Trial Summary'!A$6:L$38,12,FALSE)</f>
        <v>69.3</v>
      </c>
      <c r="J11" s="82">
        <f t="shared" si="0"/>
        <v>207.3</v>
      </c>
      <c r="K11" s="31">
        <v>27</v>
      </c>
      <c r="L11" s="32">
        <v>11</v>
      </c>
      <c r="M11" s="75"/>
    </row>
    <row r="12" spans="1:14" x14ac:dyDescent="0.25">
      <c r="A12">
        <f>Registrations!A40</f>
        <v>35</v>
      </c>
      <c r="B12" s="4" t="str">
        <f>Registrations!B40</f>
        <v>Diane Hughson-Smith</v>
      </c>
      <c r="C12" s="3" t="str">
        <f>Registrations!C40</f>
        <v>MGF</v>
      </c>
      <c r="D12" s="14" t="str">
        <f>Registrations!D40</f>
        <v>Auckland</v>
      </c>
      <c r="E12" s="78">
        <v>4</v>
      </c>
      <c r="F12" s="61">
        <f>VLOOKUP(A12,Concours!A$6:M$41,13,FALSE)</f>
        <v>76.400000000000006</v>
      </c>
      <c r="G12" s="61">
        <f>VLOOKUP(A12,Motorkhana!A$6:Q$32,17,FALSE)</f>
        <v>69.2</v>
      </c>
      <c r="H12" s="95">
        <v>0</v>
      </c>
      <c r="I12" s="90">
        <f>VLOOKUP(A12,'Trial Summary'!A$6:L$38,12,FALSE)</f>
        <v>69.3</v>
      </c>
      <c r="J12" s="82">
        <f t="shared" si="0"/>
        <v>214.90000000000003</v>
      </c>
      <c r="K12" s="31">
        <v>26</v>
      </c>
      <c r="L12" s="32">
        <v>10</v>
      </c>
      <c r="M12" s="33">
        <v>6</v>
      </c>
    </row>
    <row r="13" spans="1:14" x14ac:dyDescent="0.25">
      <c r="A13">
        <f>Registrations!A24</f>
        <v>19</v>
      </c>
      <c r="B13" s="4" t="str">
        <f>Registrations!B24</f>
        <v>Margaret Christiansen</v>
      </c>
      <c r="C13" s="3" t="str">
        <f>Registrations!C24</f>
        <v>MG ZR 160</v>
      </c>
      <c r="D13" s="14" t="str">
        <f>Registrations!D24</f>
        <v>Wellington</v>
      </c>
      <c r="E13" s="78">
        <v>4</v>
      </c>
      <c r="F13" s="61">
        <f>VLOOKUP(A13,Concours!A$6:M$41,13,FALSE)</f>
        <v>83.1</v>
      </c>
      <c r="G13" s="61">
        <f>VLOOKUP(A13,Motorkhana!A$6:Q$32,17,FALSE)</f>
        <v>59.7</v>
      </c>
      <c r="H13" s="95">
        <f>VLOOKUP(A13,Autocross!A$6:K$30,11,FALSE)</f>
        <v>54.8</v>
      </c>
      <c r="I13" s="90">
        <f>VLOOKUP(A13,'Trial Summary'!A$6:L$38,12,FALSE)</f>
        <v>68.8</v>
      </c>
      <c r="J13" s="82">
        <f t="shared" si="0"/>
        <v>266.40000000000003</v>
      </c>
      <c r="K13" s="31">
        <v>22</v>
      </c>
      <c r="L13" s="32">
        <v>9</v>
      </c>
      <c r="M13" s="33">
        <v>4</v>
      </c>
      <c r="N13" s="1" t="s">
        <v>109</v>
      </c>
    </row>
    <row r="14" spans="1:14" x14ac:dyDescent="0.25">
      <c r="A14">
        <f>Registrations!A33</f>
        <v>28</v>
      </c>
      <c r="B14" s="4" t="str">
        <f>Registrations!B33</f>
        <v>Malcolm Fleming</v>
      </c>
      <c r="C14" s="3" t="str">
        <f>Registrations!C33</f>
        <v>MGF</v>
      </c>
      <c r="D14" s="14" t="str">
        <f>Registrations!D33</f>
        <v>Wellington</v>
      </c>
      <c r="E14" s="78">
        <v>4</v>
      </c>
      <c r="F14" s="61">
        <f>VLOOKUP(A14,Concours!A$6:M$41,13,FALSE)</f>
        <v>77.3</v>
      </c>
      <c r="G14" s="61">
        <f>VLOOKUP(A14,Motorkhana!A$6:Q$32,17,FALSE)</f>
        <v>61.2</v>
      </c>
      <c r="H14" s="95">
        <f>VLOOKUP(A14,Autocross!A$6:K$30,11,FALSE)</f>
        <v>83.6</v>
      </c>
      <c r="I14" s="90">
        <f>VLOOKUP(A14,'Trial Summary'!A$6:L$38,12,FALSE)</f>
        <v>75.400000000000006</v>
      </c>
      <c r="J14" s="82">
        <f t="shared" si="0"/>
        <v>297.5</v>
      </c>
      <c r="K14" s="31">
        <v>18</v>
      </c>
      <c r="L14" s="32">
        <v>8</v>
      </c>
      <c r="M14" s="33"/>
      <c r="N14" s="1" t="s">
        <v>109</v>
      </c>
    </row>
    <row r="15" spans="1:14" x14ac:dyDescent="0.25">
      <c r="A15">
        <f>Registrations!A36</f>
        <v>31</v>
      </c>
      <c r="B15" s="4" t="str">
        <f>Registrations!B36</f>
        <v>Ree Langdon</v>
      </c>
      <c r="C15" s="3" t="str">
        <f>Registrations!C36</f>
        <v xml:space="preserve">MGF </v>
      </c>
      <c r="D15" s="14" t="str">
        <f>Registrations!D36</f>
        <v>Auckland</v>
      </c>
      <c r="E15" s="78">
        <v>4</v>
      </c>
      <c r="F15" s="61">
        <f>VLOOKUP(A15,Concours!A$6:M$41,13,FALSE)</f>
        <v>70.599999999999994</v>
      </c>
      <c r="G15" s="61">
        <f>VLOOKUP(A15,Motorkhana!A$6:Q$32,17,FALSE)</f>
        <v>57.4</v>
      </c>
      <c r="H15" s="95">
        <f>VLOOKUP(A15,Autocross!A$6:K$30,11,FALSE)</f>
        <v>77.8</v>
      </c>
      <c r="I15" s="90">
        <f>VLOOKUP(A15,'Trial Summary'!A$6:L$38,12,FALSE)</f>
        <v>92.4</v>
      </c>
      <c r="J15" s="82">
        <f t="shared" si="0"/>
        <v>298.20000000000005</v>
      </c>
      <c r="K15" s="31">
        <v>17</v>
      </c>
      <c r="L15" s="32">
        <v>7</v>
      </c>
      <c r="M15" s="33">
        <v>3</v>
      </c>
    </row>
    <row r="16" spans="1:14" x14ac:dyDescent="0.25">
      <c r="A16">
        <f>Registrations!A23</f>
        <v>18</v>
      </c>
      <c r="B16" s="4" t="str">
        <f>Registrations!B23</f>
        <v>Denis Christiansen</v>
      </c>
      <c r="C16" s="3" t="str">
        <f>Registrations!C23</f>
        <v>MG ZR 160</v>
      </c>
      <c r="D16" s="14" t="str">
        <f>Registrations!D23</f>
        <v>Wellington</v>
      </c>
      <c r="E16" s="78">
        <v>4</v>
      </c>
      <c r="F16" s="61">
        <f>VLOOKUP(A16,Concours!A$6:M$41,13,FALSE)</f>
        <v>83.1</v>
      </c>
      <c r="G16" s="61">
        <f>VLOOKUP(A16,Motorkhana!A$6:Q$32,17,FALSE)</f>
        <v>65.900000000000006</v>
      </c>
      <c r="H16" s="95">
        <f>VLOOKUP(A16,Autocross!A$6:K$30,11,FALSE)</f>
        <v>86.3</v>
      </c>
      <c r="I16" s="90">
        <f>VLOOKUP(A16,'Trial Summary'!A$6:L$38,12,FALSE)</f>
        <v>68.8</v>
      </c>
      <c r="J16" s="82">
        <f t="shared" si="0"/>
        <v>304.10000000000002</v>
      </c>
      <c r="K16" s="31">
        <v>14</v>
      </c>
      <c r="L16" s="32">
        <v>6</v>
      </c>
      <c r="M16" s="33"/>
      <c r="N16" s="1" t="s">
        <v>109</v>
      </c>
    </row>
    <row r="17" spans="1:14" x14ac:dyDescent="0.25">
      <c r="A17">
        <f>Registrations!A12</f>
        <v>7</v>
      </c>
      <c r="B17" s="4" t="str">
        <f>Registrations!B12</f>
        <v>Bill Denize</v>
      </c>
      <c r="C17" s="3" t="str">
        <f>Registrations!C12</f>
        <v>MG RV8</v>
      </c>
      <c r="D17" s="14" t="str">
        <f>Registrations!D12</f>
        <v>Wellington</v>
      </c>
      <c r="E17" s="78">
        <v>4</v>
      </c>
      <c r="F17" s="61">
        <f>VLOOKUP(A17,Concours!A$6:M$41,13,FALSE)</f>
        <v>100</v>
      </c>
      <c r="G17" s="61">
        <f>VLOOKUP(A17,Motorkhana!A$6:Q$32,17,FALSE)</f>
        <v>76.8</v>
      </c>
      <c r="H17" s="95">
        <f>VLOOKUP(A17,Autocross!A$6:K$30,11,FALSE)</f>
        <v>76.7</v>
      </c>
      <c r="I17" s="90">
        <f>VLOOKUP(A17,'Trial Summary'!A$6:L$38,12,FALSE)</f>
        <v>54.2</v>
      </c>
      <c r="J17" s="82">
        <f t="shared" si="0"/>
        <v>307.7</v>
      </c>
      <c r="K17" s="31">
        <v>13</v>
      </c>
      <c r="L17" s="32">
        <v>5</v>
      </c>
      <c r="M17" s="33"/>
      <c r="N17" s="1" t="s">
        <v>109</v>
      </c>
    </row>
    <row r="18" spans="1:14" x14ac:dyDescent="0.25">
      <c r="A18">
        <f>Registrations!A38</f>
        <v>33</v>
      </c>
      <c r="B18" s="4" t="str">
        <f>Registrations!B38</f>
        <v>Nick Wilcox</v>
      </c>
      <c r="C18" s="3" t="str">
        <f>Registrations!C38</f>
        <v xml:space="preserve">MGF </v>
      </c>
      <c r="D18" s="14" t="str">
        <f>Registrations!D38</f>
        <v>Auckland</v>
      </c>
      <c r="E18" s="78">
        <v>4</v>
      </c>
      <c r="F18" s="61">
        <f>VLOOKUP(A18,Concours!A$6:M$41,13,FALSE)</f>
        <v>76.099999999999994</v>
      </c>
      <c r="G18" s="61">
        <f>VLOOKUP(A18,Motorkhana!A$6:Q$32,17,FALSE)</f>
        <v>74.099999999999994</v>
      </c>
      <c r="H18" s="95">
        <f>VLOOKUP(A18,Autocross!A$6:K$30,11,FALSE)</f>
        <v>84.2</v>
      </c>
      <c r="I18" s="90">
        <f>VLOOKUP(A18,'Trial Summary'!A$6:L$38,12,FALSE)</f>
        <v>79.8</v>
      </c>
      <c r="J18" s="82">
        <f t="shared" si="0"/>
        <v>314.2</v>
      </c>
      <c r="K18" s="31">
        <v>11</v>
      </c>
      <c r="L18" s="32">
        <v>4</v>
      </c>
      <c r="M18" s="33"/>
    </row>
    <row r="19" spans="1:14" x14ac:dyDescent="0.25">
      <c r="A19">
        <f>Registrations!A35</f>
        <v>30</v>
      </c>
      <c r="B19" s="4" t="str">
        <f>Registrations!B35</f>
        <v>Den Williams</v>
      </c>
      <c r="C19" s="3" t="str">
        <f>Registrations!C35</f>
        <v xml:space="preserve">MGF </v>
      </c>
      <c r="D19" s="14" t="str">
        <f>Registrations!D35</f>
        <v>Auckland</v>
      </c>
      <c r="E19" s="78">
        <v>4</v>
      </c>
      <c r="F19" s="61">
        <f>VLOOKUP(A19,Concours!A$6:M$41,13,FALSE)</f>
        <v>70.599999999999994</v>
      </c>
      <c r="G19" s="61">
        <f>VLOOKUP(A19,Motorkhana!A$6:Q$32,17,FALSE)</f>
        <v>74.599999999999994</v>
      </c>
      <c r="H19" s="95">
        <f>VLOOKUP(A19,Autocross!A$6:K$30,11,FALSE)</f>
        <v>93.5</v>
      </c>
      <c r="I19" s="90">
        <f>VLOOKUP(A19,'Trial Summary'!A$6:L$38,12,FALSE)</f>
        <v>92.4</v>
      </c>
      <c r="J19" s="82">
        <f t="shared" si="0"/>
        <v>331.1</v>
      </c>
      <c r="K19" s="31">
        <v>8</v>
      </c>
      <c r="L19" s="32">
        <v>3</v>
      </c>
      <c r="M19" s="33"/>
    </row>
    <row r="20" spans="1:14" x14ac:dyDescent="0.25">
      <c r="A20">
        <f>Registrations!A37</f>
        <v>32</v>
      </c>
      <c r="B20" s="4" t="str">
        <f>Registrations!B37</f>
        <v>Alan Thorn</v>
      </c>
      <c r="C20" s="3" t="str">
        <f>Registrations!C37</f>
        <v xml:space="preserve">MGF </v>
      </c>
      <c r="D20" s="14" t="str">
        <f>Registrations!D37</f>
        <v>Auckland</v>
      </c>
      <c r="E20" s="78">
        <v>4</v>
      </c>
      <c r="F20" s="61">
        <f>VLOOKUP(A20,Concours!A$6:M$41,13,FALSE)</f>
        <v>78.099999999999994</v>
      </c>
      <c r="G20" s="61">
        <f>VLOOKUP(A20,Motorkhana!A$6:Q$32,17,FALSE)</f>
        <v>71.3</v>
      </c>
      <c r="H20" s="95">
        <f>VLOOKUP(A20,Autocross!A$6:K$30,11,FALSE)</f>
        <v>89.9</v>
      </c>
      <c r="I20" s="90">
        <f>VLOOKUP(A20,'Trial Summary'!A$6:L$38,12,FALSE)</f>
        <v>93.7</v>
      </c>
      <c r="J20" s="82">
        <f t="shared" si="0"/>
        <v>333</v>
      </c>
      <c r="K20" s="31">
        <v>6</v>
      </c>
      <c r="L20" s="32">
        <v>2</v>
      </c>
      <c r="M20" s="33"/>
    </row>
    <row r="21" spans="1:14" x14ac:dyDescent="0.25">
      <c r="A21">
        <f>Registrations!A34</f>
        <v>29</v>
      </c>
      <c r="B21" s="4" t="str">
        <f>Registrations!B34</f>
        <v>Doug Dingle</v>
      </c>
      <c r="C21" s="3" t="str">
        <f>Registrations!C34</f>
        <v xml:space="preserve">MGF </v>
      </c>
      <c r="D21" s="14" t="str">
        <f>Registrations!D34</f>
        <v>Auckland</v>
      </c>
      <c r="E21" s="78">
        <v>4</v>
      </c>
      <c r="F21" s="61">
        <f>VLOOKUP(A21,Concours!A$6:M$41,13,FALSE)</f>
        <v>78.099999999999994</v>
      </c>
      <c r="G21" s="61">
        <f>VLOOKUP(A21,Motorkhana!A$6:Q$32,17,FALSE)</f>
        <v>75.2</v>
      </c>
      <c r="H21" s="95">
        <f>VLOOKUP(A21,Autocross!A$6:K$30,11,FALSE)</f>
        <v>93.8</v>
      </c>
      <c r="I21" s="90">
        <f>VLOOKUP(A21,'Trial Summary'!A$6:L$38,12,FALSE)</f>
        <v>93.7</v>
      </c>
      <c r="J21" s="82">
        <f t="shared" si="0"/>
        <v>340.8</v>
      </c>
      <c r="K21" s="31">
        <v>5</v>
      </c>
      <c r="L21" s="32">
        <v>1</v>
      </c>
      <c r="M21" s="33"/>
    </row>
    <row r="22" spans="1:14" x14ac:dyDescent="0.25">
      <c r="A22">
        <f>Registrations!A10</f>
        <v>5</v>
      </c>
      <c r="B22" s="4" t="str">
        <f>Registrations!B10</f>
        <v>Bronwyn Walbran</v>
      </c>
      <c r="C22" s="3" t="str">
        <f>Registrations!C10</f>
        <v>MGB</v>
      </c>
      <c r="D22" s="14" t="str">
        <f>Registrations!D10</f>
        <v>Auckland</v>
      </c>
      <c r="E22" s="78">
        <v>3</v>
      </c>
      <c r="F22" s="61">
        <f>VLOOKUP(A22,Concours!A$6:M$41,13,FALSE)</f>
        <v>52.5</v>
      </c>
      <c r="G22" s="61">
        <v>0</v>
      </c>
      <c r="H22" s="95">
        <v>0</v>
      </c>
      <c r="I22" s="90">
        <v>0</v>
      </c>
      <c r="J22" s="82">
        <f t="shared" si="0"/>
        <v>52.5</v>
      </c>
      <c r="K22" s="31">
        <v>36</v>
      </c>
      <c r="L22" s="32">
        <v>10</v>
      </c>
      <c r="M22" s="33">
        <v>13</v>
      </c>
    </row>
    <row r="23" spans="1:14" x14ac:dyDescent="0.25">
      <c r="A23">
        <f>Registrations!A22</f>
        <v>17</v>
      </c>
      <c r="B23" s="4" t="str">
        <f>Registrations!B22</f>
        <v>Trish Butterworth</v>
      </c>
      <c r="C23" s="3" t="str">
        <f>Registrations!C22</f>
        <v>MGBGT</v>
      </c>
      <c r="D23" s="14" t="str">
        <f>Registrations!D22</f>
        <v>Auckland</v>
      </c>
      <c r="E23" s="78">
        <v>3</v>
      </c>
      <c r="F23" s="61">
        <f>VLOOKUP(A23,Concours!A$6:M$41,13,FALSE)</f>
        <v>86.9</v>
      </c>
      <c r="G23" s="61">
        <v>0</v>
      </c>
      <c r="H23" s="95">
        <v>0</v>
      </c>
      <c r="I23" s="90">
        <f>VLOOKUP(A23,'Trial Summary'!A$6:L$38,12,FALSE)</f>
        <v>54.3</v>
      </c>
      <c r="J23" s="82">
        <f t="shared" si="0"/>
        <v>141.19999999999999</v>
      </c>
      <c r="K23" s="31">
        <v>31</v>
      </c>
      <c r="L23" s="32">
        <v>9</v>
      </c>
      <c r="M23" s="33">
        <v>10</v>
      </c>
    </row>
    <row r="24" spans="1:14" x14ac:dyDescent="0.25">
      <c r="A24">
        <f>Registrations!A9</f>
        <v>4</v>
      </c>
      <c r="B24" s="4" t="str">
        <f>Registrations!B9</f>
        <v>Paul Walbran</v>
      </c>
      <c r="C24" s="3" t="str">
        <f>Registrations!C9</f>
        <v>MGB</v>
      </c>
      <c r="D24" s="14" t="str">
        <f>Registrations!D9</f>
        <v>Auckland</v>
      </c>
      <c r="E24" s="78">
        <v>3</v>
      </c>
      <c r="F24" s="61">
        <f>VLOOKUP(A24,Concours!A$6:M$41,13,FALSE)</f>
        <v>52.5</v>
      </c>
      <c r="G24" s="61">
        <f>VLOOKUP(A24,Motorkhana!A$6:Q$32,17,FALSE)</f>
        <v>85.6</v>
      </c>
      <c r="H24" s="95">
        <f>VLOOKUP(A24,Autocross!A$6:K$30,11,FALSE)</f>
        <v>98.3</v>
      </c>
      <c r="I24" s="90">
        <v>0</v>
      </c>
      <c r="J24" s="82">
        <f t="shared" si="0"/>
        <v>236.39999999999998</v>
      </c>
      <c r="K24" s="31">
        <v>25</v>
      </c>
      <c r="L24" s="32">
        <v>8</v>
      </c>
      <c r="M24" s="33"/>
    </row>
    <row r="25" spans="1:14" x14ac:dyDescent="0.25">
      <c r="A25">
        <f>Registrations!A21</f>
        <v>16</v>
      </c>
      <c r="B25" s="4" t="str">
        <f>Registrations!B21</f>
        <v>Bob Butterworth</v>
      </c>
      <c r="C25" s="3" t="str">
        <f>Registrations!C21</f>
        <v>MGBGT</v>
      </c>
      <c r="D25" s="14" t="str">
        <f>Registrations!D21</f>
        <v>Auckland</v>
      </c>
      <c r="E25" s="78">
        <v>3</v>
      </c>
      <c r="F25" s="61">
        <f>VLOOKUP(A25,Concours!A$6:M$41,13,FALSE)</f>
        <v>86.9</v>
      </c>
      <c r="G25" s="61">
        <f>VLOOKUP(A25,Motorkhana!A$6:Q$32,17,FALSE)</f>
        <v>66.3</v>
      </c>
      <c r="H25" s="95">
        <f>VLOOKUP(A25,Autocross!A$6:K$30,11,FALSE)</f>
        <v>62.8</v>
      </c>
      <c r="I25" s="90">
        <f>VLOOKUP(A25,'Trial Summary'!A$6:L$38,12,FALSE)</f>
        <v>54.3</v>
      </c>
      <c r="J25" s="82">
        <f t="shared" si="0"/>
        <v>270.3</v>
      </c>
      <c r="K25" s="31">
        <v>20</v>
      </c>
      <c r="L25" s="32">
        <v>7</v>
      </c>
      <c r="M25" s="33"/>
    </row>
    <row r="26" spans="1:14" x14ac:dyDescent="0.25">
      <c r="A26">
        <f>Registrations!A20</f>
        <v>15</v>
      </c>
      <c r="B26" s="4" t="str">
        <f>Registrations!B20</f>
        <v>Stephen Jones</v>
      </c>
      <c r="C26" s="3" t="str">
        <f>Registrations!C20</f>
        <v>MGB</v>
      </c>
      <c r="D26" s="14" t="str">
        <f>Registrations!D20</f>
        <v>Auckland</v>
      </c>
      <c r="E26" s="78">
        <v>3</v>
      </c>
      <c r="F26" s="61">
        <f>VLOOKUP(A26,Concours!A$6:M$41,13,FALSE)</f>
        <v>78.7</v>
      </c>
      <c r="G26" s="61">
        <f>VLOOKUP(A26,Motorkhana!A$6:Q$32,17,FALSE)</f>
        <v>62.7</v>
      </c>
      <c r="H26" s="95">
        <f>VLOOKUP(A26,Autocross!A$6:K$30,11,FALSE)</f>
        <v>70.099999999999994</v>
      </c>
      <c r="I26" s="90">
        <f>VLOOKUP(A26,'Trial Summary'!A$6:L$38,12,FALSE)</f>
        <v>60.6</v>
      </c>
      <c r="J26" s="82">
        <f t="shared" si="0"/>
        <v>272.10000000000002</v>
      </c>
      <c r="K26" s="31">
        <v>19</v>
      </c>
      <c r="L26" s="32">
        <v>6</v>
      </c>
      <c r="M26" s="33"/>
    </row>
    <row r="27" spans="1:14" x14ac:dyDescent="0.25">
      <c r="A27">
        <f>Registrations!A19</f>
        <v>14</v>
      </c>
      <c r="B27" s="4" t="str">
        <f>Registrations!B19</f>
        <v>Anne Jones</v>
      </c>
      <c r="C27" s="3" t="str">
        <f>Registrations!C19</f>
        <v>MGB</v>
      </c>
      <c r="D27" s="14" t="str">
        <f>Registrations!D19</f>
        <v>Auckland</v>
      </c>
      <c r="E27" s="78">
        <v>3</v>
      </c>
      <c r="F27" s="61">
        <f>VLOOKUP(A27,Concours!A$6:M$41,13,FALSE)</f>
        <v>78.7</v>
      </c>
      <c r="G27" s="61">
        <f>VLOOKUP(A27,Motorkhana!A$6:Q$32,17,FALSE)</f>
        <v>76.8</v>
      </c>
      <c r="H27" s="95">
        <f>VLOOKUP(A27,Autocross!A$6:K$30,11,FALSE)</f>
        <v>83.8</v>
      </c>
      <c r="I27" s="90">
        <f>VLOOKUP(A27,'Trial Summary'!A$6:L$38,12,FALSE)</f>
        <v>60.6</v>
      </c>
      <c r="J27" s="82">
        <f t="shared" si="0"/>
        <v>299.90000000000003</v>
      </c>
      <c r="K27" s="31">
        <v>16</v>
      </c>
      <c r="L27" s="32">
        <v>5</v>
      </c>
      <c r="M27" s="33">
        <v>2</v>
      </c>
    </row>
    <row r="28" spans="1:14" x14ac:dyDescent="0.25">
      <c r="A28">
        <f>Registrations!A18</f>
        <v>13</v>
      </c>
      <c r="B28" s="4" t="str">
        <f>Registrations!B18</f>
        <v>Ross Armstrong</v>
      </c>
      <c r="C28" s="3" t="str">
        <f>Registrations!C18</f>
        <v>MGB</v>
      </c>
      <c r="D28" s="14" t="str">
        <f>Registrations!D18</f>
        <v>Wellington</v>
      </c>
      <c r="E28" s="78">
        <v>3</v>
      </c>
      <c r="F28" s="61">
        <f>VLOOKUP(A28,Concours!A$6:M$41,13,FALSE)</f>
        <v>78.400000000000006</v>
      </c>
      <c r="G28" s="61">
        <f>VLOOKUP(A28,Motorkhana!A$6:Q$32,17,FALSE)</f>
        <v>72.900000000000006</v>
      </c>
      <c r="H28" s="95">
        <f>VLOOKUP(A28,Autocross!A$6:K$30,11,FALSE)</f>
        <v>90.5</v>
      </c>
      <c r="I28" s="90">
        <f>VLOOKUP(A28,'Trial Summary'!A$6:L$38,12,FALSE)</f>
        <v>79.8</v>
      </c>
      <c r="J28" s="82">
        <f t="shared" si="0"/>
        <v>321.60000000000002</v>
      </c>
      <c r="K28" s="31">
        <v>10</v>
      </c>
      <c r="L28" s="32">
        <v>4</v>
      </c>
      <c r="M28" s="33"/>
      <c r="N28" s="1" t="s">
        <v>109</v>
      </c>
    </row>
    <row r="29" spans="1:14" x14ac:dyDescent="0.25">
      <c r="A29">
        <f>Registrations!A11</f>
        <v>6</v>
      </c>
      <c r="B29" s="4" t="str">
        <f>Registrations!B11</f>
        <v>Andy Lowe</v>
      </c>
      <c r="C29" s="3" t="str">
        <f>Registrations!C11</f>
        <v>MGBGT</v>
      </c>
      <c r="D29" s="14" t="str">
        <f>Registrations!D11</f>
        <v>Auckland</v>
      </c>
      <c r="E29" s="78">
        <v>3</v>
      </c>
      <c r="F29" s="61">
        <f>VLOOKUP(A29,Concours!A$6:M$41,13,FALSE)</f>
        <v>72.3</v>
      </c>
      <c r="G29" s="61">
        <f>VLOOKUP(A29,Motorkhana!A$6:Q$32,17,FALSE)</f>
        <v>76.599999999999994</v>
      </c>
      <c r="H29" s="95">
        <f>VLOOKUP(A29,Autocross!A$6:K$30,11,FALSE)</f>
        <v>85</v>
      </c>
      <c r="I29" s="90">
        <f>VLOOKUP(A29,'Trial Summary'!A$6:L$38,12,FALSE)</f>
        <v>97.3</v>
      </c>
      <c r="J29" s="82">
        <f t="shared" si="0"/>
        <v>331.2</v>
      </c>
      <c r="K29" s="31">
        <v>7</v>
      </c>
      <c r="L29" s="32">
        <v>3</v>
      </c>
      <c r="M29" s="33"/>
    </row>
    <row r="30" spans="1:14" x14ac:dyDescent="0.25">
      <c r="A30">
        <f>Registrations!A17</f>
        <v>12</v>
      </c>
      <c r="B30" s="4" t="str">
        <f>Registrations!B17</f>
        <v>Darryl Bretherton</v>
      </c>
      <c r="C30" s="3" t="str">
        <f>Registrations!C17</f>
        <v>MGBGT</v>
      </c>
      <c r="D30" s="14" t="str">
        <f>Registrations!D17</f>
        <v>Auckland</v>
      </c>
      <c r="E30" s="78">
        <v>3</v>
      </c>
      <c r="F30" s="61">
        <f>VLOOKUP(A30,Concours!A$6:M$41,13,FALSE)</f>
        <v>74.599999999999994</v>
      </c>
      <c r="G30" s="61">
        <f>VLOOKUP(A30,Motorkhana!A$6:Q$32,17,FALSE)</f>
        <v>91</v>
      </c>
      <c r="H30" s="95">
        <f>VLOOKUP(A30,Autocross!A$6:K$30,11,FALSE)</f>
        <v>95.8</v>
      </c>
      <c r="I30" s="90">
        <f>VLOOKUP(A30,'Trial Summary'!A$6:L$38,12,FALSE)</f>
        <v>97.3</v>
      </c>
      <c r="J30" s="82">
        <f t="shared" si="0"/>
        <v>358.7</v>
      </c>
      <c r="K30" s="31">
        <v>2</v>
      </c>
      <c r="L30" s="32">
        <v>2</v>
      </c>
      <c r="M30" s="33"/>
    </row>
    <row r="31" spans="1:14" x14ac:dyDescent="0.25">
      <c r="A31">
        <f>Registrations!A14</f>
        <v>9</v>
      </c>
      <c r="B31" s="4" t="str">
        <f>Registrations!B14</f>
        <v>Graeme Collet</v>
      </c>
      <c r="C31" s="3" t="str">
        <f>Registrations!C14</f>
        <v>MGB</v>
      </c>
      <c r="D31" s="14" t="str">
        <f>Registrations!D14</f>
        <v>Auckland</v>
      </c>
      <c r="E31" s="78">
        <v>3</v>
      </c>
      <c r="F31" s="61">
        <f>VLOOKUP(A31,Concours!A$6:M$41,13,FALSE)</f>
        <v>96.8</v>
      </c>
      <c r="G31" s="61">
        <f>VLOOKUP(A31,Motorkhana!A$6:Q$32,17,FALSE)</f>
        <v>81.7</v>
      </c>
      <c r="H31" s="95">
        <f>VLOOKUP(A31,Autocross!A$6:K$30,11,FALSE)</f>
        <v>86.5</v>
      </c>
      <c r="I31" s="90">
        <f>VLOOKUP(A31,'Trial Summary'!A$6:L$38,12,FALSE)</f>
        <v>100</v>
      </c>
      <c r="J31" s="82">
        <f t="shared" si="0"/>
        <v>365</v>
      </c>
      <c r="K31" s="31">
        <v>1</v>
      </c>
      <c r="L31" s="32">
        <v>1</v>
      </c>
      <c r="M31" s="33"/>
    </row>
    <row r="32" spans="1:14" s="67" customFormat="1" x14ac:dyDescent="0.25">
      <c r="A32">
        <f>Registrations!A31</f>
        <v>26</v>
      </c>
      <c r="B32" s="4" t="str">
        <f>Registrations!B31</f>
        <v>Mark Masters</v>
      </c>
      <c r="C32" s="3" t="str">
        <f>Registrations!C31</f>
        <v>MG TC</v>
      </c>
      <c r="D32" s="14" t="str">
        <f>Registrations!D31</f>
        <v>Auckland</v>
      </c>
      <c r="E32" s="78">
        <v>2</v>
      </c>
      <c r="F32" s="61">
        <f>VLOOKUP(A32,Concours!A$6:M$41,13,FALSE)</f>
        <v>85.4</v>
      </c>
      <c r="G32" s="61">
        <v>0</v>
      </c>
      <c r="H32" s="95">
        <v>0</v>
      </c>
      <c r="I32" s="90">
        <v>0</v>
      </c>
      <c r="J32" s="82">
        <f t="shared" si="0"/>
        <v>85.4</v>
      </c>
      <c r="K32" s="31">
        <v>35</v>
      </c>
      <c r="L32" s="32">
        <v>10</v>
      </c>
      <c r="M32" s="33"/>
      <c r="N32" s="119"/>
    </row>
    <row r="33" spans="1:14" x14ac:dyDescent="0.25">
      <c r="A33">
        <f>Registrations!A27</f>
        <v>22</v>
      </c>
      <c r="B33" s="4" t="str">
        <f>Registrations!B27</f>
        <v>Toni Chapman</v>
      </c>
      <c r="C33" s="3" t="str">
        <f>Registrations!C27</f>
        <v>MG Midget</v>
      </c>
      <c r="D33" s="14" t="str">
        <f>Registrations!D27</f>
        <v>Wellington</v>
      </c>
      <c r="E33" s="78">
        <v>2</v>
      </c>
      <c r="F33" s="61">
        <f>VLOOKUP(A33,Concours!A$6:M$41,13,FALSE)</f>
        <v>72</v>
      </c>
      <c r="G33" s="61">
        <v>0</v>
      </c>
      <c r="H33" s="95">
        <v>0</v>
      </c>
      <c r="I33" s="90">
        <f>VLOOKUP(A33,'Trial Summary'!A$6:L$38,12,FALSE)</f>
        <v>37</v>
      </c>
      <c r="J33" s="82">
        <f t="shared" si="0"/>
        <v>109</v>
      </c>
      <c r="K33" s="31">
        <v>34</v>
      </c>
      <c r="L33" s="32">
        <v>9</v>
      </c>
      <c r="M33" s="33">
        <v>12</v>
      </c>
      <c r="N33" s="1" t="s">
        <v>109</v>
      </c>
    </row>
    <row r="34" spans="1:14" x14ac:dyDescent="0.25">
      <c r="A34">
        <f>Registrations!A8</f>
        <v>3</v>
      </c>
      <c r="B34" s="4" t="str">
        <f>Registrations!B8</f>
        <v>Lily Walbran</v>
      </c>
      <c r="C34" s="3" t="str">
        <f>Registrations!C8</f>
        <v>MG Midget</v>
      </c>
      <c r="D34" s="14" t="str">
        <f>Registrations!D8</f>
        <v>Auckland</v>
      </c>
      <c r="E34" s="78">
        <v>2</v>
      </c>
      <c r="F34" s="61">
        <f>VLOOKUP(A34,Concours!A$6:M$41,13,FALSE)</f>
        <v>53.1</v>
      </c>
      <c r="G34" s="61">
        <v>0</v>
      </c>
      <c r="H34" s="95">
        <v>0</v>
      </c>
      <c r="I34" s="90">
        <f>VLOOKUP(A34,'Trial Summary'!A$6:L$38,12,FALSE)</f>
        <v>98</v>
      </c>
      <c r="J34" s="82">
        <f t="shared" si="0"/>
        <v>151.1</v>
      </c>
      <c r="K34" s="31">
        <v>30</v>
      </c>
      <c r="L34" s="32">
        <v>8</v>
      </c>
      <c r="M34" s="33">
        <v>9</v>
      </c>
    </row>
    <row r="35" spans="1:14" x14ac:dyDescent="0.25">
      <c r="A35" s="67">
        <f>Registrations!A26</f>
        <v>21</v>
      </c>
      <c r="B35" s="68" t="str">
        <f>Registrations!B26</f>
        <v>Kate Brader</v>
      </c>
      <c r="C35" s="69" t="str">
        <f>Registrations!C26</f>
        <v>MG Midget</v>
      </c>
      <c r="D35" s="70" t="str">
        <f>Registrations!D26</f>
        <v>Wellington</v>
      </c>
      <c r="E35" s="99">
        <v>2</v>
      </c>
      <c r="F35" s="61">
        <f>VLOOKUP(A35,Concours!A$6:M$41,13,FALSE)</f>
        <v>72</v>
      </c>
      <c r="G35" s="61">
        <f>VLOOKUP(A35,Motorkhana!A$6:Q$32,17,FALSE)</f>
        <v>63.6</v>
      </c>
      <c r="H35" s="95">
        <f>VLOOKUP(A35,Autocross!A$6:K$30,11,FALSE)</f>
        <v>88.2</v>
      </c>
      <c r="I35" s="90">
        <f>VLOOKUP(A35,'Trial Summary'!A$6:L$38,12,FALSE)</f>
        <v>40.700000000000003</v>
      </c>
      <c r="J35" s="83">
        <f t="shared" si="0"/>
        <v>264.5</v>
      </c>
      <c r="K35" s="31">
        <v>23</v>
      </c>
      <c r="L35" s="32">
        <v>7</v>
      </c>
      <c r="M35" s="33">
        <v>5</v>
      </c>
      <c r="N35" s="1" t="s">
        <v>109</v>
      </c>
    </row>
    <row r="36" spans="1:14" x14ac:dyDescent="0.25">
      <c r="A36">
        <f>Registrations!A28</f>
        <v>23</v>
      </c>
      <c r="B36" s="4" t="str">
        <f>Registrations!B28</f>
        <v>Tosh Shiraiwa</v>
      </c>
      <c r="C36" s="3" t="str">
        <f>Registrations!C28</f>
        <v>MG Midget</v>
      </c>
      <c r="D36" s="14" t="str">
        <f>Registrations!D28</f>
        <v>Wellington</v>
      </c>
      <c r="E36" s="78">
        <v>2</v>
      </c>
      <c r="F36" s="61">
        <f>VLOOKUP(A36,Concours!A$6:M$41,13,FALSE)</f>
        <v>72</v>
      </c>
      <c r="G36" s="61">
        <f>VLOOKUP(A36,Motorkhana!A$6:Q$32,17,FALSE)</f>
        <v>69</v>
      </c>
      <c r="H36" s="95">
        <f>VLOOKUP(A36,Autocross!A$6:K$30,11,FALSE)</f>
        <v>92.1</v>
      </c>
      <c r="I36" s="90">
        <f>VLOOKUP(A36,'Trial Summary'!A$6:L$38,12,FALSE)</f>
        <v>37</v>
      </c>
      <c r="J36" s="82">
        <f t="shared" si="0"/>
        <v>270.10000000000002</v>
      </c>
      <c r="K36" s="31">
        <v>21</v>
      </c>
      <c r="L36" s="32">
        <v>6</v>
      </c>
      <c r="M36" s="33"/>
      <c r="N36" s="1" t="s">
        <v>109</v>
      </c>
    </row>
    <row r="37" spans="1:14" x14ac:dyDescent="0.25">
      <c r="A37">
        <f>Registrations!A25</f>
        <v>20</v>
      </c>
      <c r="B37" s="4" t="str">
        <f>Registrations!B25</f>
        <v>Geoff Brader</v>
      </c>
      <c r="C37" s="3" t="str">
        <f>Registrations!C25</f>
        <v>MG Midget</v>
      </c>
      <c r="D37" s="14" t="str">
        <f>Registrations!D25</f>
        <v>Wellington</v>
      </c>
      <c r="E37" s="78">
        <v>2</v>
      </c>
      <c r="F37" s="61">
        <f>VLOOKUP(A37,Concours!A$6:M$41,13,FALSE)</f>
        <v>72</v>
      </c>
      <c r="G37" s="61">
        <f>VLOOKUP(A37,Motorkhana!A$6:Q$32,17,FALSE)</f>
        <v>92.4</v>
      </c>
      <c r="H37" s="95">
        <f>VLOOKUP(A37,Autocross!A$6:K$30,11,FALSE)</f>
        <v>96.9</v>
      </c>
      <c r="I37" s="90">
        <f>VLOOKUP(A37,'Trial Summary'!A$6:L$38,12,FALSE)</f>
        <v>40.700000000000003</v>
      </c>
      <c r="J37" s="82">
        <f t="shared" si="0"/>
        <v>302</v>
      </c>
      <c r="K37" s="31">
        <v>15</v>
      </c>
      <c r="L37" s="32">
        <v>5</v>
      </c>
      <c r="M37" s="33"/>
      <c r="N37" s="1" t="s">
        <v>109</v>
      </c>
    </row>
    <row r="38" spans="1:14" x14ac:dyDescent="0.25">
      <c r="A38">
        <f>Registrations!A30</f>
        <v>25</v>
      </c>
      <c r="B38" s="4" t="str">
        <f>Registrations!B30</f>
        <v>Tim DeWit</v>
      </c>
      <c r="C38" s="3" t="str">
        <f>Registrations!C30</f>
        <v>MG Midget</v>
      </c>
      <c r="D38" s="14" t="str">
        <f>Registrations!D30</f>
        <v>Auckland</v>
      </c>
      <c r="E38" s="78">
        <v>2</v>
      </c>
      <c r="F38" s="61">
        <f>VLOOKUP(A38,Concours!A$6:M$41,13,FALSE)</f>
        <v>73.5</v>
      </c>
      <c r="G38" s="61">
        <f>VLOOKUP(A38,Motorkhana!A$6:Q$32,17,FALSE)</f>
        <v>74.099999999999994</v>
      </c>
      <c r="H38" s="95">
        <f>VLOOKUP(A38,Autocross!A$6:K$30,11,FALSE)</f>
        <v>70.599999999999994</v>
      </c>
      <c r="I38" s="90">
        <f>VLOOKUP(A38,'Trial Summary'!A$6:L$38,12,FALSE)</f>
        <v>95.1</v>
      </c>
      <c r="J38" s="82">
        <f t="shared" si="0"/>
        <v>313.29999999999995</v>
      </c>
      <c r="K38" s="31">
        <v>12</v>
      </c>
      <c r="L38" s="32">
        <v>4</v>
      </c>
      <c r="M38" s="33"/>
    </row>
    <row r="39" spans="1:14" x14ac:dyDescent="0.25">
      <c r="A39">
        <f>Registrations!A7</f>
        <v>2</v>
      </c>
      <c r="B39" s="4" t="str">
        <f>Registrations!B7</f>
        <v>Jennie Walbran</v>
      </c>
      <c r="C39" s="3" t="str">
        <f>Registrations!C7</f>
        <v>MG Midget</v>
      </c>
      <c r="D39" s="14" t="str">
        <f>Registrations!D7</f>
        <v>Auckland</v>
      </c>
      <c r="E39" s="78">
        <v>2</v>
      </c>
      <c r="F39" s="61">
        <f>VLOOKUP(A39,Concours!A$6:M$41,13,FALSE)</f>
        <v>53.1</v>
      </c>
      <c r="G39" s="61">
        <f>VLOOKUP(A39,Motorkhana!A$6:Q$32,17,FALSE)</f>
        <v>79.8</v>
      </c>
      <c r="H39" s="95">
        <f>VLOOKUP(A39,Autocross!A$6:K$30,11,FALSE)</f>
        <v>92.2</v>
      </c>
      <c r="I39" s="90">
        <f>VLOOKUP(A39,'Trial Summary'!A$6:L$38,12,FALSE)</f>
        <v>98</v>
      </c>
      <c r="J39" s="82">
        <f t="shared" si="0"/>
        <v>323.10000000000002</v>
      </c>
      <c r="K39" s="31">
        <v>9</v>
      </c>
      <c r="L39" s="32">
        <v>3</v>
      </c>
      <c r="M39" s="33">
        <v>1</v>
      </c>
    </row>
    <row r="40" spans="1:14" x14ac:dyDescent="0.25">
      <c r="A40">
        <f>Registrations!A29</f>
        <v>24</v>
      </c>
      <c r="B40" s="4" t="str">
        <f>Registrations!B29</f>
        <v>Mike DeWit</v>
      </c>
      <c r="C40" s="3" t="str">
        <f>Registrations!C29</f>
        <v>MG Midget</v>
      </c>
      <c r="D40" s="14" t="str">
        <f>Registrations!D29</f>
        <v>Auckland</v>
      </c>
      <c r="E40" s="78">
        <v>2</v>
      </c>
      <c r="F40" s="61">
        <f>VLOOKUP(A40,Concours!A$6:M$41,13,FALSE)</f>
        <v>73.5</v>
      </c>
      <c r="G40" s="61">
        <f>VLOOKUP(A40,Motorkhana!A$6:Q$32,17,FALSE)</f>
        <v>84.8</v>
      </c>
      <c r="H40" s="95">
        <f>VLOOKUP(A40,Autocross!A$6:K$30,11,FALSE)</f>
        <v>88.4</v>
      </c>
      <c r="I40" s="90">
        <f>VLOOKUP(A40,'Trial Summary'!A$6:L$38,12,FALSE)</f>
        <v>95.1</v>
      </c>
      <c r="J40" s="82">
        <f t="shared" si="0"/>
        <v>341.8</v>
      </c>
      <c r="K40" s="31">
        <v>4</v>
      </c>
      <c r="L40" s="32">
        <v>2</v>
      </c>
      <c r="M40" s="33"/>
    </row>
    <row r="41" spans="1:14" ht="15.75" thickBot="1" x14ac:dyDescent="0.3">
      <c r="A41">
        <f>Registrations!A6</f>
        <v>1</v>
      </c>
      <c r="B41" s="5" t="str">
        <f>Registrations!B6</f>
        <v>Andrew Walbran</v>
      </c>
      <c r="C41" s="6" t="str">
        <f>Registrations!C6</f>
        <v>MG Midget</v>
      </c>
      <c r="D41" s="15" t="str">
        <f>Registrations!D6</f>
        <v>Auckland</v>
      </c>
      <c r="E41" s="100">
        <v>2</v>
      </c>
      <c r="F41" s="77">
        <f>VLOOKUP(A41,Concours!A$6:M$41,13,FALSE)</f>
        <v>53.1</v>
      </c>
      <c r="G41" s="77">
        <f>VLOOKUP(A41,Motorkhana!A$6:Q$32,17,FALSE)</f>
        <v>100</v>
      </c>
      <c r="H41" s="96">
        <f>VLOOKUP(A41,Autocross!A$6:K$30,11,FALSE)</f>
        <v>100</v>
      </c>
      <c r="I41" s="93">
        <f>VLOOKUP(A41,'Trial Summary'!A$6:L$38,12,FALSE)</f>
        <v>98</v>
      </c>
      <c r="J41" s="84">
        <f t="shared" si="0"/>
        <v>351.1</v>
      </c>
      <c r="K41" s="34">
        <v>3</v>
      </c>
      <c r="L41" s="118">
        <v>1</v>
      </c>
      <c r="M41" s="36"/>
    </row>
  </sheetData>
  <mergeCells count="1">
    <mergeCell ref="A1:M1"/>
  </mergeCells>
  <phoneticPr fontId="3" type="noConversion"/>
  <pageMargins left="0.23622047244094491" right="0.23622047244094491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Registrations</vt:lpstr>
      <vt:lpstr>Concours</vt:lpstr>
      <vt:lpstr>Motorkhana</vt:lpstr>
      <vt:lpstr>Autocross</vt:lpstr>
      <vt:lpstr>Trial Summary</vt:lpstr>
      <vt:lpstr>Overall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Walbran</dc:creator>
  <cp:lastModifiedBy>Jim</cp:lastModifiedBy>
  <cp:lastPrinted>2015-04-05T05:36:36Z</cp:lastPrinted>
  <dcterms:created xsi:type="dcterms:W3CDTF">2015-04-02T22:00:58Z</dcterms:created>
  <dcterms:modified xsi:type="dcterms:W3CDTF">2015-05-04T18:44:17Z</dcterms:modified>
</cp:coreProperties>
</file>